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auspwc.sharepoint.com/teams/AU-INT-ASR-INTERACTIVE-ADVERTISING-BUREAU-AUSTRALIA-LIMITED/Shared Documents/General/Workpapers/FY26/Quarterly/Q2 2026/4. Reporting/"/>
    </mc:Choice>
  </mc:AlternateContent>
  <xr:revisionPtr revIDLastSave="660" documentId="8_{F73A29D9-F71F-4D2B-BC0B-DD8FA9A9F7A8}" xr6:coauthVersionLast="47" xr6:coauthVersionMax="47" xr10:uidLastSave="{8632A6FE-A6A1-4414-9643-8BF95A54F8A1}"/>
  <bookViews>
    <workbookView xWindow="-120" yWindow="-120" windowWidth="29040" windowHeight="17520" firstSheet="1" activeTab="1" xr2:uid="{AA5A1212-0D70-44C1-B4F3-125A4C59A790}"/>
  </bookViews>
  <sheets>
    <sheet name="Control" sheetId="18" state="hidden" r:id="rId1"/>
    <sheet name="Disclaimer" sheetId="20" r:id="rId2"/>
    <sheet name="Glossary" sheetId="16" r:id="rId3"/>
    <sheet name="Total Market by Category Rev" sheetId="3" r:id="rId4"/>
    <sheet name="Total Market By Category Share" sheetId="9" r:id="rId5"/>
    <sheet name="General Display by Type" sheetId="11" r:id="rId6"/>
    <sheet name="Video" sheetId="5" r:id="rId7"/>
    <sheet name="Audio" sheetId="17" r:id="rId8"/>
    <sheet name="General Display by Buying Type" sheetId="14" r:id="rId9"/>
    <sheet name="Video by Device" sheetId="15" r:id="rId10"/>
    <sheet name="Ad Industry Share Display- GD" sheetId="19" r:id="rId11"/>
    <sheet name="GD by Industry" sheetId="10" r:id="rId12"/>
  </sheets>
  <externalReferences>
    <externalReference r:id="rId13"/>
  </externalReferences>
  <definedNames>
    <definedName name="_xlnm._FilterDatabase" localSheetId="11" hidden="1">'GD by Industry'!#REF!</definedName>
    <definedName name="_Toc2806825" localSheetId="1">Disclaimer!#REF!</definedName>
    <definedName name="_Toc2806825" localSheetId="2">Glossary!$B$5</definedName>
    <definedName name="C.Qtr.Comp">[1]Chart_Data_Instances_D!$E$23</definedName>
    <definedName name="C.Qtr.Current">[1]Chart_Data_Instances_D!$E$21</definedName>
    <definedName name="C.Qtr.CurrentMonth">[1]Chart_Data_Instances_D!$H$21</definedName>
    <definedName name="C.Qtr.HY1">[1]Chart_Data_Instances_D!$E$19</definedName>
    <definedName name="C.Qtr.HY2">[1]Chart_Data_Instances_D!$E$20</definedName>
    <definedName name="C.Qtr.Previous">[1]Chart_Data_Instances_D!$E$22</definedName>
    <definedName name="ErrCk">[1]General_A!$J$191</definedName>
    <definedName name="jj">#REF!</definedName>
    <definedName name="kkk">#REF!</definedName>
    <definedName name="L.QuarterLabels">[1]Chart_Data_Instances_D!$E$12:$E$15</definedName>
    <definedName name="L_DisplayName">[1]General_A!$K$74:$K$117</definedName>
    <definedName name="L_GroupList">[1]General_A!$J$121:$J$140</definedName>
    <definedName name="L_GroupName">[1]General_A!$J$74:$J$117</definedName>
    <definedName name="L_QtrRange">[1]General_A!$J$35:$J$70</definedName>
    <definedName name="L_QuarterNames">[1]General_A!$J$25:$J$28</definedName>
    <definedName name="L_Quarters">[1]General_A!$J$30:$J$33</definedName>
    <definedName name="L_SQLItemName">[1]General_A!$L$74:$L$117</definedName>
    <definedName name="L_YesNo">[1]General_A!$J$22:$J$23</definedName>
    <definedName name="ModelName">[1]General_A!$J$11</definedName>
    <definedName name="PartialSwitch">[1]General_A!$J$16</definedName>
    <definedName name="QCht10" localSheetId="8">#REF!</definedName>
    <definedName name="QCht10" localSheetId="4">#REF!</definedName>
    <definedName name="QCht10" localSheetId="9">#REF!</definedName>
    <definedName name="QCht10">#REF!</definedName>
    <definedName name="QCht12" localSheetId="8">#REF!</definedName>
    <definedName name="QCht12" localSheetId="4">#REF!</definedName>
    <definedName name="QCht12" localSheetId="9">#REF!</definedName>
    <definedName name="QCht12">#REF!</definedName>
    <definedName name="QCht13" localSheetId="8">#REF!</definedName>
    <definedName name="QCht13" localSheetId="4">#REF!</definedName>
    <definedName name="QCht13" localSheetId="9">#REF!</definedName>
    <definedName name="QCht13">#REF!</definedName>
    <definedName name="QCht14" localSheetId="8">#REF!</definedName>
    <definedName name="QCht14" localSheetId="4">#REF!</definedName>
    <definedName name="QCht14" localSheetId="9">#REF!</definedName>
    <definedName name="QCht14">#REF!</definedName>
    <definedName name="QCht15" localSheetId="8">#REF!</definedName>
    <definedName name="QCht15" localSheetId="4">#REF!</definedName>
    <definedName name="QCht15" localSheetId="9">#REF!</definedName>
    <definedName name="QCht15">#REF!</definedName>
    <definedName name="QCht15a" localSheetId="8">#REF!</definedName>
    <definedName name="QCht15a" localSheetId="4">#REF!</definedName>
    <definedName name="QCht15a" localSheetId="9">#REF!</definedName>
    <definedName name="QCht15a">#REF!</definedName>
    <definedName name="QCht16" localSheetId="8">#REF!</definedName>
    <definedName name="QCht16" localSheetId="4">#REF!</definedName>
    <definedName name="QCht16" localSheetId="9">#REF!</definedName>
    <definedName name="QCht16">#REF!</definedName>
    <definedName name="QCht17" localSheetId="8">#REF!</definedName>
    <definedName name="QCht17" localSheetId="4">#REF!</definedName>
    <definedName name="QCht17" localSheetId="9">#REF!</definedName>
    <definedName name="QCht17">#REF!</definedName>
    <definedName name="QCht18" localSheetId="8">#REF!</definedName>
    <definedName name="QCht18" localSheetId="4">#REF!</definedName>
    <definedName name="QCht18" localSheetId="9">#REF!</definedName>
    <definedName name="QCht18">#REF!</definedName>
    <definedName name="QCht19" localSheetId="8">#REF!</definedName>
    <definedName name="QCht19" localSheetId="4">#REF!</definedName>
    <definedName name="QCht19" localSheetId="9">#REF!</definedName>
    <definedName name="QCht19">#REF!</definedName>
    <definedName name="QCht2" localSheetId="8">#REF!</definedName>
    <definedName name="QCht2" localSheetId="4">#REF!</definedName>
    <definedName name="QCht2" localSheetId="9">#REF!</definedName>
    <definedName name="QCht2">#REF!</definedName>
    <definedName name="QCht20" localSheetId="8">#REF!</definedName>
    <definedName name="QCht20" localSheetId="4">#REF!</definedName>
    <definedName name="QCht20" localSheetId="9">#REF!</definedName>
    <definedName name="QCht20">#REF!</definedName>
    <definedName name="QCht22" localSheetId="8">#REF!</definedName>
    <definedName name="QCht22" localSheetId="4">#REF!</definedName>
    <definedName name="QCht22" localSheetId="9">#REF!</definedName>
    <definedName name="QCht22">#REF!</definedName>
    <definedName name="QCht3" localSheetId="8">#REF!</definedName>
    <definedName name="QCht3" localSheetId="4">#REF!</definedName>
    <definedName name="QCht3" localSheetId="9">#REF!</definedName>
    <definedName name="QCht3">#REF!</definedName>
    <definedName name="QCht4" localSheetId="8">#REF!</definedName>
    <definedName name="QCht4" localSheetId="4">#REF!</definedName>
    <definedName name="QCht4" localSheetId="9">#REF!</definedName>
    <definedName name="QCht4">#REF!</definedName>
    <definedName name="QCht5" localSheetId="8">#REF!</definedName>
    <definedName name="QCht5" localSheetId="4">#REF!</definedName>
    <definedName name="QCht5" localSheetId="9">#REF!</definedName>
    <definedName name="QCht5">#REF!</definedName>
    <definedName name="QCht6" localSheetId="8">#REF!</definedName>
    <definedName name="QCht6" localSheetId="4">#REF!</definedName>
    <definedName name="QCht6" localSheetId="9">#REF!</definedName>
    <definedName name="QCht6">#REF!</definedName>
    <definedName name="QCht8" localSheetId="8">#REF!</definedName>
    <definedName name="QCht8" localSheetId="4">#REF!</definedName>
    <definedName name="QCht8" localSheetId="9">#REF!</definedName>
    <definedName name="QCht8">#REF!</definedName>
    <definedName name="QCht9" localSheetId="8">#REF!</definedName>
    <definedName name="QCht9" localSheetId="4">#REF!</definedName>
    <definedName name="QCht9" localSheetId="9">#REF!</definedName>
    <definedName name="QCht9">#REF!</definedName>
    <definedName name="QInf1" localSheetId="8">#REF!</definedName>
    <definedName name="QInf1" localSheetId="4">#REF!</definedName>
    <definedName name="QInf1" localSheetId="9">#REF!</definedName>
    <definedName name="QInf1">#REF!</definedName>
    <definedName name="QInf2" localSheetId="8">#REF!</definedName>
    <definedName name="QInf2" localSheetId="4">#REF!</definedName>
    <definedName name="QInf2" localSheetId="9">#REF!</definedName>
    <definedName name="QInf2">#REF!</definedName>
    <definedName name="QInf3" localSheetId="8">#REF!</definedName>
    <definedName name="QInf3" localSheetId="4">#REF!</definedName>
    <definedName name="QInf3" localSheetId="9">#REF!</definedName>
    <definedName name="QInf3">#REF!</definedName>
    <definedName name="QInf6" localSheetId="8">#REF!</definedName>
    <definedName name="QInf6" localSheetId="4">#REF!</definedName>
    <definedName name="QInf6" localSheetId="9">#REF!</definedName>
    <definedName name="QInf6">#REF!</definedName>
    <definedName name="Rnd">[1]General_A!$J$200</definedName>
    <definedName name="rrr">#REF!</definedName>
    <definedName name="SbScn">[1]General_A!$J$198</definedName>
    <definedName name="Scn">[1]General_A!$J$197</definedName>
    <definedName name="SelectedQtr">'[1]Quarter on Quarter_O'!$D$9</definedName>
    <definedName name="SelectedQtr_1">'[1]Quarter on Quarter_O'!$E$9</definedName>
    <definedName name="Sht">[1]General_A!$J$196</definedName>
    <definedName name="StartDate">[1]General_A!$J$13</definedName>
    <definedName name="Today">[1]General_A!$J$14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0" l="1"/>
  <c r="E55" i="10"/>
  <c r="E54" i="10"/>
  <c r="E53" i="10"/>
  <c r="E52" i="10"/>
  <c r="E51" i="10"/>
  <c r="E50" i="10"/>
  <c r="E49" i="10"/>
  <c r="E48" i="10"/>
  <c r="E47" i="10"/>
  <c r="E46" i="10"/>
  <c r="E45" i="10"/>
  <c r="E44" i="10"/>
  <c r="E43" i="10"/>
  <c r="E42" i="10"/>
  <c r="E41" i="10"/>
  <c r="E40" i="10"/>
  <c r="E39" i="10"/>
  <c r="E38" i="10"/>
  <c r="D30" i="10"/>
  <c r="D29" i="10"/>
  <c r="D28" i="10"/>
  <c r="D27" i="10"/>
  <c r="D26" i="10"/>
  <c r="D25" i="10"/>
  <c r="D24" i="10"/>
  <c r="D23" i="10"/>
  <c r="D22" i="10"/>
  <c r="D21" i="10"/>
  <c r="D20" i="10"/>
  <c r="D19" i="10"/>
  <c r="D18" i="10"/>
  <c r="D17" i="10"/>
  <c r="D16" i="10"/>
  <c r="D15" i="10"/>
  <c r="D14" i="10"/>
  <c r="D13" i="10"/>
  <c r="D12" i="10"/>
  <c r="H32" i="17"/>
  <c r="F32" i="17"/>
  <c r="L31" i="17"/>
  <c r="L32" i="17"/>
  <c r="L33" i="17"/>
  <c r="L30" i="17"/>
  <c r="F31" i="17"/>
  <c r="G31" i="17"/>
  <c r="G32" i="17"/>
  <c r="F33" i="17"/>
  <c r="G33" i="17"/>
  <c r="J8" i="17"/>
  <c r="G30" i="17"/>
  <c r="H33" i="17"/>
  <c r="F30" i="17"/>
  <c r="H7" i="17"/>
  <c r="L7" i="17" s="1"/>
  <c r="A24" i="17"/>
  <c r="A23" i="17"/>
  <c r="A22" i="17"/>
  <c r="A21" i="17"/>
  <c r="B21" i="17" s="1"/>
  <c r="B20" i="17"/>
  <c r="B19" i="17"/>
  <c r="B18" i="17"/>
  <c r="B17" i="17"/>
  <c r="B16" i="17"/>
  <c r="B15" i="17"/>
  <c r="B14" i="17"/>
  <c r="B13" i="17"/>
  <c r="B12" i="17"/>
  <c r="B11" i="17"/>
  <c r="B10" i="17"/>
  <c r="B9" i="17"/>
  <c r="B8" i="17"/>
  <c r="B7" i="17"/>
  <c r="E79" i="5"/>
  <c r="F78" i="5" s="1"/>
  <c r="E70" i="5"/>
  <c r="F70" i="5" s="1"/>
  <c r="E71" i="5"/>
  <c r="F71" i="5" s="1"/>
  <c r="E72" i="5"/>
  <c r="E73" i="5"/>
  <c r="F72" i="5" s="1"/>
  <c r="E74" i="5"/>
  <c r="E75" i="5"/>
  <c r="I75" i="5" s="1"/>
  <c r="E76" i="5"/>
  <c r="E77" i="5"/>
  <c r="I77" i="5" s="1"/>
  <c r="E78" i="5"/>
  <c r="E69" i="5"/>
  <c r="I72" i="5"/>
  <c r="I73" i="5"/>
  <c r="I74" i="5"/>
  <c r="I76" i="5"/>
  <c r="F73" i="5"/>
  <c r="F74" i="5"/>
  <c r="F75" i="5"/>
  <c r="F76" i="5"/>
  <c r="F77" i="5"/>
  <c r="A25" i="5"/>
  <c r="A29" i="5" s="1"/>
  <c r="A24" i="5"/>
  <c r="A28" i="5" s="1"/>
  <c r="A23" i="5"/>
  <c r="A27" i="5" s="1"/>
  <c r="A22" i="5"/>
  <c r="B22" i="5" s="1"/>
  <c r="B21" i="5"/>
  <c r="B20" i="5"/>
  <c r="B19" i="5"/>
  <c r="B18" i="5"/>
  <c r="B17" i="5"/>
  <c r="B16" i="5"/>
  <c r="B15" i="5"/>
  <c r="B14" i="5"/>
  <c r="B13" i="5"/>
  <c r="B12" i="5"/>
  <c r="B11" i="5"/>
  <c r="B10" i="5"/>
  <c r="B9" i="5"/>
  <c r="B8" i="5"/>
  <c r="I8" i="5"/>
  <c r="G8" i="5"/>
  <c r="F8" i="5"/>
  <c r="F112" i="11"/>
  <c r="E109" i="11"/>
  <c r="E108" i="11"/>
  <c r="F108" i="11"/>
  <c r="G108" i="11"/>
  <c r="H108" i="11"/>
  <c r="F109" i="11"/>
  <c r="G109" i="11"/>
  <c r="H109" i="11"/>
  <c r="E110" i="11"/>
  <c r="F110" i="11"/>
  <c r="G110" i="11"/>
  <c r="H110" i="11"/>
  <c r="E111" i="11"/>
  <c r="F111" i="11"/>
  <c r="G111" i="11"/>
  <c r="H111" i="11"/>
  <c r="E112" i="11"/>
  <c r="G112" i="11"/>
  <c r="H112" i="11"/>
  <c r="E113" i="11"/>
  <c r="F113" i="11"/>
  <c r="G113" i="11"/>
  <c r="H113" i="11"/>
  <c r="E114" i="11"/>
  <c r="F114" i="11"/>
  <c r="G114" i="11"/>
  <c r="H114" i="11"/>
  <c r="E115" i="11"/>
  <c r="F115" i="11"/>
  <c r="G115" i="11"/>
  <c r="H115" i="11"/>
  <c r="F107" i="11"/>
  <c r="G107" i="11"/>
  <c r="H107" i="11"/>
  <c r="E107" i="11"/>
  <c r="D108" i="11"/>
  <c r="D109" i="11"/>
  <c r="D110" i="11"/>
  <c r="D111" i="11"/>
  <c r="D112" i="11"/>
  <c r="D113" i="11"/>
  <c r="D114" i="11"/>
  <c r="D115" i="11"/>
  <c r="D107" i="11"/>
  <c r="B14" i="11"/>
  <c r="E55" i="11"/>
  <c r="I14" i="11"/>
  <c r="J14" i="11" s="1"/>
  <c r="H31" i="17" l="1"/>
  <c r="I31" i="17" s="1"/>
  <c r="I32" i="17"/>
  <c r="H30" i="17"/>
  <c r="B22" i="17"/>
  <c r="B23" i="17"/>
  <c r="B24" i="17"/>
  <c r="I71" i="5"/>
  <c r="I70" i="5"/>
  <c r="F69" i="5"/>
  <c r="I69" i="5"/>
  <c r="B24" i="5"/>
  <c r="A26" i="5"/>
  <c r="B27" i="5"/>
  <c r="A31" i="5"/>
  <c r="B28" i="5"/>
  <c r="A32" i="5"/>
  <c r="B29" i="5"/>
  <c r="A33" i="5"/>
  <c r="B23" i="5"/>
  <c r="B25" i="5"/>
  <c r="B26" i="5" l="1"/>
  <c r="A30" i="5"/>
  <c r="A36" i="5"/>
  <c r="B32" i="5"/>
  <c r="B33" i="5"/>
  <c r="A37" i="5"/>
  <c r="B31" i="5"/>
  <c r="A35" i="5"/>
  <c r="A34" i="5" l="1"/>
  <c r="B30" i="5"/>
  <c r="B35" i="5"/>
  <c r="A39" i="5"/>
  <c r="A41" i="5"/>
  <c r="B37" i="5"/>
  <c r="B36" i="5"/>
  <c r="A40" i="5"/>
  <c r="B40" i="5" l="1"/>
  <c r="A44" i="5"/>
  <c r="B41" i="5"/>
  <c r="A45" i="5"/>
  <c r="B34" i="5"/>
  <c r="A38" i="5"/>
  <c r="A43" i="5"/>
  <c r="B39" i="5"/>
  <c r="B44" i="5" l="1"/>
  <c r="A48" i="5"/>
  <c r="B45" i="5"/>
  <c r="A49" i="5"/>
  <c r="B43" i="5"/>
  <c r="A47" i="5"/>
  <c r="A42" i="5"/>
  <c r="B38" i="5"/>
  <c r="A51" i="5" l="1"/>
  <c r="B47" i="5"/>
  <c r="A53" i="5"/>
  <c r="B49" i="5"/>
  <c r="A52" i="5"/>
  <c r="B48" i="5"/>
  <c r="B42" i="5"/>
  <c r="A46" i="5"/>
  <c r="B52" i="5" l="1"/>
  <c r="A56" i="5"/>
  <c r="B56" i="5" s="1"/>
  <c r="A55" i="5"/>
  <c r="B51" i="5"/>
  <c r="B46" i="5"/>
  <c r="A50" i="5"/>
  <c r="A57" i="5"/>
  <c r="B57" i="5" s="1"/>
  <c r="B53" i="5"/>
  <c r="A59" i="5" l="1"/>
  <c r="B59" i="5" s="1"/>
  <c r="B55" i="5"/>
  <c r="A54" i="5"/>
  <c r="B50" i="5"/>
  <c r="A58" i="5" l="1"/>
  <c r="B58" i="5" s="1"/>
  <c r="B54" i="5"/>
  <c r="K6" i="3" l="1"/>
  <c r="D6" i="3"/>
  <c r="B6" i="3"/>
  <c r="C3" i="16"/>
  <c r="D6" i="9" l="1"/>
  <c r="F6" i="9"/>
  <c r="E6" i="9"/>
  <c r="C6" i="9"/>
  <c r="L8" i="17" l="1"/>
  <c r="H8" i="17"/>
  <c r="I9" i="5"/>
  <c r="F9" i="5"/>
  <c r="H15" i="11"/>
  <c r="B15" i="11"/>
  <c r="K7" i="3"/>
  <c r="L6" i="3" s="1"/>
  <c r="D7" i="3"/>
  <c r="B7" i="3"/>
  <c r="C7" i="9" l="1"/>
  <c r="E7" i="9"/>
  <c r="D7" i="9"/>
  <c r="F7" i="9"/>
  <c r="I10" i="5" l="1"/>
  <c r="J17" i="11"/>
  <c r="B8" i="3"/>
  <c r="D19" i="3"/>
  <c r="D18" i="3"/>
  <c r="D17" i="3"/>
  <c r="D16" i="3"/>
  <c r="D15" i="3"/>
  <c r="D14" i="3"/>
  <c r="D13" i="3"/>
  <c r="D12" i="3"/>
  <c r="D11" i="3"/>
  <c r="D10" i="3"/>
  <c r="D9" i="3"/>
  <c r="D8" i="3"/>
  <c r="L9" i="17"/>
  <c r="G10" i="5"/>
  <c r="F10" i="5"/>
  <c r="H55" i="11"/>
  <c r="G55" i="11"/>
  <c r="F55" i="11"/>
  <c r="A31" i="11"/>
  <c r="A35" i="11" s="1"/>
  <c r="A30" i="11"/>
  <c r="A34" i="11" s="1"/>
  <c r="A29" i="11"/>
  <c r="A33" i="11" s="1"/>
  <c r="A28" i="11"/>
  <c r="A32" i="11" s="1"/>
  <c r="B27" i="11"/>
  <c r="B26" i="11"/>
  <c r="B25" i="11"/>
  <c r="B24" i="11"/>
  <c r="B23" i="11"/>
  <c r="B22" i="11"/>
  <c r="B21" i="11"/>
  <c r="B20" i="11"/>
  <c r="B19" i="11"/>
  <c r="B18" i="11"/>
  <c r="B17" i="11"/>
  <c r="B16" i="11"/>
  <c r="K8" i="3"/>
  <c r="A22" i="3"/>
  <c r="A23" i="3"/>
  <c r="B9" i="3"/>
  <c r="B10" i="3"/>
  <c r="B11" i="3"/>
  <c r="B12" i="3"/>
  <c r="B13" i="3"/>
  <c r="B14" i="3"/>
  <c r="B15" i="3"/>
  <c r="B16" i="3"/>
  <c r="B17" i="3"/>
  <c r="B18" i="3"/>
  <c r="B19" i="3"/>
  <c r="I12" i="5"/>
  <c r="G12" i="5"/>
  <c r="D36" i="10"/>
  <c r="D38" i="10"/>
  <c r="H10" i="17"/>
  <c r="L10" i="17" s="1"/>
  <c r="G11" i="5"/>
  <c r="F11" i="5"/>
  <c r="C8" i="9" l="1"/>
  <c r="L7" i="3"/>
  <c r="B20" i="3"/>
  <c r="D20" i="3"/>
  <c r="A27" i="3"/>
  <c r="D27" i="3" s="1"/>
  <c r="D23" i="3"/>
  <c r="A26" i="3"/>
  <c r="D26" i="3" s="1"/>
  <c r="D22" i="3"/>
  <c r="A25" i="3"/>
  <c r="D25" i="3" s="1"/>
  <c r="D21" i="3"/>
  <c r="A31" i="3"/>
  <c r="B31" i="3" s="1"/>
  <c r="B26" i="3"/>
  <c r="B23" i="3"/>
  <c r="B22" i="3"/>
  <c r="B21" i="3"/>
  <c r="D8" i="9"/>
  <c r="E8" i="9"/>
  <c r="F8" i="9"/>
  <c r="A24" i="3"/>
  <c r="D24" i="3" s="1"/>
  <c r="I9" i="17"/>
  <c r="B32" i="11"/>
  <c r="A36" i="11"/>
  <c r="A40" i="11" s="1"/>
  <c r="B40" i="11" s="1"/>
  <c r="B28" i="11"/>
  <c r="B31" i="11"/>
  <c r="B33" i="11"/>
  <c r="A37" i="11"/>
  <c r="B34" i="11"/>
  <c r="A38" i="11"/>
  <c r="B35" i="11"/>
  <c r="A39" i="11"/>
  <c r="B29" i="11"/>
  <c r="B30" i="11"/>
  <c r="J24" i="11"/>
  <c r="I24" i="11"/>
  <c r="J23" i="11"/>
  <c r="I23" i="11"/>
  <c r="J22" i="11"/>
  <c r="I22" i="11"/>
  <c r="J21" i="11"/>
  <c r="I21" i="11"/>
  <c r="J20" i="11"/>
  <c r="I20" i="11"/>
  <c r="J19" i="11"/>
  <c r="I19" i="11"/>
  <c r="J18" i="11"/>
  <c r="I18" i="11"/>
  <c r="I17" i="11"/>
  <c r="A30" i="3" l="1"/>
  <c r="D30" i="3" s="1"/>
  <c r="B27" i="3"/>
  <c r="A29" i="3"/>
  <c r="D29" i="3" s="1"/>
  <c r="B36" i="11"/>
  <c r="A44" i="11"/>
  <c r="A48" i="11" s="1"/>
  <c r="B25" i="3"/>
  <c r="G58" i="11"/>
  <c r="H58" i="11"/>
  <c r="A35" i="3"/>
  <c r="D31" i="3"/>
  <c r="B30" i="3"/>
  <c r="A34" i="3"/>
  <c r="D34" i="3" s="1"/>
  <c r="B24" i="3"/>
  <c r="A28" i="3"/>
  <c r="D28" i="3" s="1"/>
  <c r="B39" i="11"/>
  <c r="A43" i="11"/>
  <c r="A42" i="11"/>
  <c r="B38" i="11"/>
  <c r="A41" i="11"/>
  <c r="B37" i="11"/>
  <c r="K9" i="3"/>
  <c r="L8" i="3" s="1"/>
  <c r="A33" i="3" l="1"/>
  <c r="D33" i="3" s="1"/>
  <c r="B29" i="3"/>
  <c r="B44" i="11"/>
  <c r="D35" i="3"/>
  <c r="B35" i="3"/>
  <c r="A39" i="3"/>
  <c r="B34" i="3"/>
  <c r="A38" i="3"/>
  <c r="D38" i="3" s="1"/>
  <c r="A32" i="3"/>
  <c r="D32" i="3" s="1"/>
  <c r="B28" i="3"/>
  <c r="B41" i="11"/>
  <c r="A45" i="11"/>
  <c r="B42" i="11"/>
  <c r="A46" i="11"/>
  <c r="A47" i="11"/>
  <c r="B43" i="11"/>
  <c r="B48" i="11"/>
  <c r="B33" i="3"/>
  <c r="E9" i="9"/>
  <c r="D9" i="9"/>
  <c r="C9" i="9"/>
  <c r="F9" i="9"/>
  <c r="D50" i="10"/>
  <c r="D56" i="10"/>
  <c r="D55" i="10"/>
  <c r="D54" i="10"/>
  <c r="D53" i="10"/>
  <c r="D52" i="10"/>
  <c r="D51" i="10"/>
  <c r="D49" i="10"/>
  <c r="D48" i="10"/>
  <c r="D47" i="10"/>
  <c r="D46" i="10"/>
  <c r="D45" i="10"/>
  <c r="D44" i="10"/>
  <c r="D43" i="10"/>
  <c r="D42" i="10"/>
  <c r="D41" i="10"/>
  <c r="D40" i="10"/>
  <c r="D39" i="10"/>
  <c r="H11" i="17"/>
  <c r="K10" i="3"/>
  <c r="H12" i="17"/>
  <c r="E13" i="5"/>
  <c r="G9" i="5" s="1"/>
  <c r="K11" i="3"/>
  <c r="M7" i="3" s="1"/>
  <c r="L9" i="3" l="1"/>
  <c r="M6" i="3"/>
  <c r="A37" i="3"/>
  <c r="D37" i="3" s="1"/>
  <c r="D39" i="3"/>
  <c r="A43" i="3"/>
  <c r="B39" i="3"/>
  <c r="B38" i="3"/>
  <c r="A42" i="3"/>
  <c r="D42" i="3" s="1"/>
  <c r="A36" i="3"/>
  <c r="D36" i="3" s="1"/>
  <c r="B32" i="3"/>
  <c r="I10" i="17"/>
  <c r="B47" i="11"/>
  <c r="B46" i="11"/>
  <c r="A49" i="11"/>
  <c r="B45" i="11"/>
  <c r="I13" i="5"/>
  <c r="F13" i="5"/>
  <c r="G13" i="5"/>
  <c r="F12" i="5"/>
  <c r="E11" i="9"/>
  <c r="C11" i="9"/>
  <c r="D11" i="9"/>
  <c r="F11" i="9"/>
  <c r="E10" i="9"/>
  <c r="D10" i="9"/>
  <c r="F10" i="9"/>
  <c r="C10" i="9"/>
  <c r="L10" i="3"/>
  <c r="I11" i="17"/>
  <c r="H13" i="17"/>
  <c r="I14" i="5"/>
  <c r="G14" i="5"/>
  <c r="F14" i="5"/>
  <c r="K12" i="3"/>
  <c r="M8" i="3" s="1"/>
  <c r="A41" i="3" l="1"/>
  <c r="D41" i="3" s="1"/>
  <c r="B37" i="3"/>
  <c r="D43" i="3"/>
  <c r="B43" i="3"/>
  <c r="A47" i="3"/>
  <c r="A46" i="3"/>
  <c r="D46" i="3" s="1"/>
  <c r="B42" i="3"/>
  <c r="B36" i="3"/>
  <c r="A40" i="3"/>
  <c r="D40" i="3" s="1"/>
  <c r="L13" i="17"/>
  <c r="J9" i="17"/>
  <c r="I12" i="17"/>
  <c r="B49" i="11"/>
  <c r="E95" i="11" s="1"/>
  <c r="A45" i="3"/>
  <c r="D45" i="3" s="1"/>
  <c r="B41" i="3"/>
  <c r="F12" i="9"/>
  <c r="C12" i="9"/>
  <c r="E12" i="9"/>
  <c r="D12" i="9"/>
  <c r="L11" i="3"/>
  <c r="H14" i="17"/>
  <c r="I15" i="5"/>
  <c r="G15" i="5"/>
  <c r="F15" i="5"/>
  <c r="G60" i="11"/>
  <c r="K13" i="3"/>
  <c r="M9" i="3" s="1"/>
  <c r="G98" i="11" l="1"/>
  <c r="H103" i="11"/>
  <c r="G97" i="11"/>
  <c r="F103" i="11"/>
  <c r="E99" i="11"/>
  <c r="F99" i="11"/>
  <c r="E100" i="11"/>
  <c r="G99" i="11"/>
  <c r="E96" i="11"/>
  <c r="I96" i="11" s="1"/>
  <c r="J96" i="11" s="1"/>
  <c r="I95" i="11"/>
  <c r="F98" i="11"/>
  <c r="G100" i="11"/>
  <c r="G95" i="11"/>
  <c r="E98" i="11"/>
  <c r="H95" i="11"/>
  <c r="F96" i="11"/>
  <c r="E101" i="11"/>
  <c r="G101" i="11"/>
  <c r="E102" i="11"/>
  <c r="F95" i="11"/>
  <c r="F97" i="11"/>
  <c r="G102" i="11"/>
  <c r="E103" i="11"/>
  <c r="I103" i="11" s="1"/>
  <c r="F101" i="11"/>
  <c r="H100" i="11"/>
  <c r="H99" i="11"/>
  <c r="G103" i="11"/>
  <c r="H101" i="11"/>
  <c r="H96" i="11"/>
  <c r="E97" i="11"/>
  <c r="F100" i="11"/>
  <c r="F102" i="11"/>
  <c r="H97" i="11"/>
  <c r="H102" i="11"/>
  <c r="G96" i="11"/>
  <c r="D47" i="3"/>
  <c r="A51" i="3"/>
  <c r="B47" i="3"/>
  <c r="A50" i="3"/>
  <c r="D50" i="3" s="1"/>
  <c r="B46" i="3"/>
  <c r="A44" i="3"/>
  <c r="D44" i="3" s="1"/>
  <c r="B40" i="3"/>
  <c r="A49" i="3"/>
  <c r="D49" i="3" s="1"/>
  <c r="B45" i="3"/>
  <c r="I13" i="17"/>
  <c r="J10" i="17"/>
  <c r="C13" i="9"/>
  <c r="D13" i="9"/>
  <c r="F13" i="9"/>
  <c r="E13" i="9"/>
  <c r="L12" i="3"/>
  <c r="L14" i="17"/>
  <c r="H60" i="11"/>
  <c r="F60" i="11"/>
  <c r="E60" i="11"/>
  <c r="J103" i="11" l="1"/>
  <c r="J95" i="11"/>
  <c r="I100" i="11"/>
  <c r="J100" i="11" s="1"/>
  <c r="I102" i="11"/>
  <c r="J102" i="11" s="1"/>
  <c r="I99" i="11"/>
  <c r="J99" i="11" s="1"/>
  <c r="I101" i="11"/>
  <c r="J101" i="11" s="1"/>
  <c r="I97" i="11"/>
  <c r="J97" i="11" s="1"/>
  <c r="D51" i="3"/>
  <c r="B51" i="3"/>
  <c r="A55" i="3"/>
  <c r="A54" i="3"/>
  <c r="D54" i="3" s="1"/>
  <c r="B50" i="3"/>
  <c r="B44" i="3"/>
  <c r="A48" i="3"/>
  <c r="D48" i="3" s="1"/>
  <c r="A53" i="3"/>
  <c r="D53" i="3" s="1"/>
  <c r="B49" i="3"/>
  <c r="G67" i="3"/>
  <c r="K67" i="3" s="1"/>
  <c r="D67" i="9" s="1"/>
  <c r="G68" i="3"/>
  <c r="K68" i="3" s="1"/>
  <c r="G69" i="3"/>
  <c r="K69" i="3" s="1"/>
  <c r="D69" i="9" s="1"/>
  <c r="G70" i="3"/>
  <c r="K70" i="3" s="1"/>
  <c r="G71" i="3"/>
  <c r="K71" i="3" s="1"/>
  <c r="D71" i="9" s="1"/>
  <c r="G72" i="3"/>
  <c r="K72" i="3" s="1"/>
  <c r="D72" i="9" s="1"/>
  <c r="G73" i="3"/>
  <c r="K73" i="3" s="1"/>
  <c r="G74" i="3"/>
  <c r="K74" i="3" s="1"/>
  <c r="D74" i="9" s="1"/>
  <c r="G75" i="3"/>
  <c r="K75" i="3" s="1"/>
  <c r="G76" i="3"/>
  <c r="K76" i="3" s="1"/>
  <c r="C76" i="9" s="1"/>
  <c r="G77" i="3"/>
  <c r="G78" i="3"/>
  <c r="K78" i="3" s="1"/>
  <c r="G79" i="3"/>
  <c r="G80" i="3"/>
  <c r="G81" i="3"/>
  <c r="K81" i="3" s="1"/>
  <c r="C81" i="9" s="1"/>
  <c r="G82" i="3"/>
  <c r="H15" i="3"/>
  <c r="H16" i="3"/>
  <c r="H17" i="3"/>
  <c r="G17" i="3" s="1"/>
  <c r="H18" i="3"/>
  <c r="H19" i="3"/>
  <c r="H32" i="3"/>
  <c r="H33" i="3"/>
  <c r="G33" i="3" s="1"/>
  <c r="H34" i="3"/>
  <c r="H35" i="3"/>
  <c r="G35" i="3" s="1"/>
  <c r="I37" i="5" s="1"/>
  <c r="H36" i="3"/>
  <c r="H37" i="3"/>
  <c r="G37" i="3" s="1"/>
  <c r="H38" i="3"/>
  <c r="H39" i="3"/>
  <c r="G39" i="3" s="1"/>
  <c r="H40" i="3"/>
  <c r="G40" i="3" s="1"/>
  <c r="I42" i="5" s="1"/>
  <c r="H41" i="3"/>
  <c r="G41" i="3" s="1"/>
  <c r="H42" i="3"/>
  <c r="H43" i="3"/>
  <c r="G43" i="3" s="1"/>
  <c r="I45" i="5" s="1"/>
  <c r="H44" i="3"/>
  <c r="G44" i="3" s="1"/>
  <c r="H45" i="3"/>
  <c r="H46" i="3"/>
  <c r="G46" i="3" s="1"/>
  <c r="H47" i="3"/>
  <c r="H48" i="3"/>
  <c r="G48" i="3" s="1"/>
  <c r="H49" i="3"/>
  <c r="G49" i="3" s="1"/>
  <c r="H50" i="3"/>
  <c r="G50" i="3" s="1"/>
  <c r="H51" i="3"/>
  <c r="G51" i="3" s="1"/>
  <c r="I53" i="5" s="1"/>
  <c r="H52" i="3"/>
  <c r="G52" i="3" s="1"/>
  <c r="H53" i="3"/>
  <c r="G53" i="3" s="1"/>
  <c r="H54" i="3"/>
  <c r="G54" i="3" s="1"/>
  <c r="H55" i="3"/>
  <c r="G55" i="3" s="1"/>
  <c r="H56" i="3"/>
  <c r="G56" i="3" s="1"/>
  <c r="I58" i="5" s="1"/>
  <c r="H57" i="3"/>
  <c r="G57" i="3" s="1"/>
  <c r="H58" i="3"/>
  <c r="G58" i="3" s="1"/>
  <c r="H59" i="3"/>
  <c r="G59" i="3" s="1"/>
  <c r="K59" i="3" s="1"/>
  <c r="D59" i="9" s="1"/>
  <c r="H60" i="3"/>
  <c r="G60" i="3" s="1"/>
  <c r="H61" i="3"/>
  <c r="H62" i="3"/>
  <c r="G65" i="3"/>
  <c r="K65" i="3" s="1"/>
  <c r="D65" i="9" s="1"/>
  <c r="G66" i="3"/>
  <c r="K66" i="3" s="1"/>
  <c r="H14" i="3"/>
  <c r="G62" i="3" l="1"/>
  <c r="K82" i="3"/>
  <c r="G18" i="3"/>
  <c r="D55" i="3"/>
  <c r="A59" i="3"/>
  <c r="B55" i="3"/>
  <c r="B54" i="3"/>
  <c r="A58" i="3"/>
  <c r="D58" i="3" s="1"/>
  <c r="A52" i="3"/>
  <c r="D52" i="3" s="1"/>
  <c r="B48" i="3"/>
  <c r="G16" i="3"/>
  <c r="B53" i="3"/>
  <c r="A57" i="3"/>
  <c r="D57" i="3" s="1"/>
  <c r="G19" i="3"/>
  <c r="I21" i="5" s="1"/>
  <c r="G38" i="3"/>
  <c r="K38" i="3" s="1"/>
  <c r="C38" i="9" s="1"/>
  <c r="G32" i="3"/>
  <c r="G36" i="3"/>
  <c r="F12" i="10"/>
  <c r="C70" i="9"/>
  <c r="G64" i="3"/>
  <c r="K64" i="3" s="1"/>
  <c r="D64" i="9" s="1"/>
  <c r="K50" i="3"/>
  <c r="C50" i="9" s="1"/>
  <c r="I52" i="5"/>
  <c r="I59" i="5"/>
  <c r="K57" i="3"/>
  <c r="D57" i="9" s="1"/>
  <c r="I51" i="5"/>
  <c r="K49" i="3"/>
  <c r="C49" i="9" s="1"/>
  <c r="K41" i="3"/>
  <c r="D41" i="9" s="1"/>
  <c r="I43" i="5"/>
  <c r="I35" i="5"/>
  <c r="K33" i="3"/>
  <c r="D33" i="9" s="1"/>
  <c r="K17" i="3"/>
  <c r="I19" i="5"/>
  <c r="I39" i="5"/>
  <c r="K37" i="3"/>
  <c r="C37" i="9" s="1"/>
  <c r="K58" i="3"/>
  <c r="C58" i="9" s="1"/>
  <c r="I57" i="5"/>
  <c r="K55" i="3"/>
  <c r="C55" i="9" s="1"/>
  <c r="K62" i="3"/>
  <c r="D62" i="9" s="1"/>
  <c r="I56" i="5"/>
  <c r="K54" i="3"/>
  <c r="C54" i="9" s="1"/>
  <c r="I48" i="5"/>
  <c r="K46" i="3"/>
  <c r="C46" i="9" s="1"/>
  <c r="D75" i="9"/>
  <c r="C75" i="9"/>
  <c r="I55" i="5"/>
  <c r="K53" i="3"/>
  <c r="C53" i="9" s="1"/>
  <c r="K60" i="3"/>
  <c r="C60" i="9" s="1"/>
  <c r="I54" i="5"/>
  <c r="K52" i="3"/>
  <c r="C52" i="9" s="1"/>
  <c r="I46" i="5"/>
  <c r="K44" i="3"/>
  <c r="C44" i="9" s="1"/>
  <c r="I41" i="5"/>
  <c r="K39" i="3"/>
  <c r="D39" i="9" s="1"/>
  <c r="G47" i="3"/>
  <c r="K40" i="3"/>
  <c r="D40" i="9" s="1"/>
  <c r="G63" i="3"/>
  <c r="C71" i="9"/>
  <c r="K80" i="3"/>
  <c r="C80" i="9" s="1"/>
  <c r="K56" i="3"/>
  <c r="C56" i="9" s="1"/>
  <c r="K48" i="3"/>
  <c r="C48" i="9" s="1"/>
  <c r="C69" i="9"/>
  <c r="K79" i="3"/>
  <c r="D79" i="9" s="1"/>
  <c r="I50" i="5"/>
  <c r="G61" i="3"/>
  <c r="G45" i="3"/>
  <c r="C67" i="9"/>
  <c r="C68" i="9"/>
  <c r="K77" i="3"/>
  <c r="D77" i="9" s="1"/>
  <c r="G42" i="3"/>
  <c r="G34" i="3"/>
  <c r="C59" i="9"/>
  <c r="K51" i="3"/>
  <c r="D51" i="9" s="1"/>
  <c r="K43" i="3"/>
  <c r="D43" i="9" s="1"/>
  <c r="K35" i="3"/>
  <c r="D35" i="9" s="1"/>
  <c r="C65" i="9"/>
  <c r="C74" i="9"/>
  <c r="C73" i="9"/>
  <c r="C78" i="9"/>
  <c r="D73" i="9"/>
  <c r="D81" i="9"/>
  <c r="C82" i="9"/>
  <c r="C72" i="9"/>
  <c r="D66" i="9"/>
  <c r="C66" i="9"/>
  <c r="D82" i="9"/>
  <c r="D78" i="9"/>
  <c r="D70" i="9"/>
  <c r="D76" i="9"/>
  <c r="D68" i="9"/>
  <c r="K18" i="3" l="1"/>
  <c r="D18" i="9" s="1"/>
  <c r="I20" i="5"/>
  <c r="D59" i="3"/>
  <c r="A63" i="3"/>
  <c r="B59" i="3"/>
  <c r="B58" i="3"/>
  <c r="A62" i="3"/>
  <c r="D62" i="3" s="1"/>
  <c r="K32" i="3"/>
  <c r="C32" i="9" s="1"/>
  <c r="B52" i="3"/>
  <c r="A56" i="3"/>
  <c r="D56" i="3" s="1"/>
  <c r="I40" i="5"/>
  <c r="K19" i="3"/>
  <c r="C19" i="9" s="1"/>
  <c r="B57" i="3"/>
  <c r="A61" i="3"/>
  <c r="D61" i="3" s="1"/>
  <c r="D80" i="9"/>
  <c r="K14" i="3"/>
  <c r="I16" i="5"/>
  <c r="I38" i="5"/>
  <c r="K16" i="3"/>
  <c r="I34" i="5"/>
  <c r="I18" i="5"/>
  <c r="K36" i="3"/>
  <c r="C36" i="9" s="1"/>
  <c r="C64" i="9"/>
  <c r="D56" i="9"/>
  <c r="D53" i="9"/>
  <c r="D55" i="9"/>
  <c r="D58" i="9"/>
  <c r="D54" i="9"/>
  <c r="D50" i="9"/>
  <c r="D60" i="9"/>
  <c r="D44" i="9"/>
  <c r="C18" i="9"/>
  <c r="D49" i="9"/>
  <c r="C57" i="9"/>
  <c r="C17" i="9"/>
  <c r="M13" i="3"/>
  <c r="C39" i="9"/>
  <c r="D46" i="9"/>
  <c r="C40" i="9"/>
  <c r="D38" i="9"/>
  <c r="C33" i="9"/>
  <c r="D52" i="9"/>
  <c r="D48" i="9"/>
  <c r="D17" i="9"/>
  <c r="C51" i="9"/>
  <c r="K61" i="3"/>
  <c r="D61" i="9" s="1"/>
  <c r="I49" i="5"/>
  <c r="K47" i="3"/>
  <c r="D47" i="9" s="1"/>
  <c r="C62" i="9"/>
  <c r="I47" i="5"/>
  <c r="K45" i="3"/>
  <c r="D45" i="9" s="1"/>
  <c r="K34" i="3"/>
  <c r="I36" i="5"/>
  <c r="K63" i="3"/>
  <c r="D63" i="9" s="1"/>
  <c r="I17" i="5"/>
  <c r="K15" i="3"/>
  <c r="C41" i="9"/>
  <c r="K42" i="3"/>
  <c r="I44" i="5"/>
  <c r="D37" i="9"/>
  <c r="C77" i="9"/>
  <c r="C35" i="9"/>
  <c r="C43" i="9"/>
  <c r="C79" i="9"/>
  <c r="D32" i="9" l="1"/>
  <c r="D63" i="3"/>
  <c r="B63" i="3"/>
  <c r="A67" i="3"/>
  <c r="E32" i="9"/>
  <c r="B62" i="3"/>
  <c r="A66" i="3"/>
  <c r="D66" i="3" s="1"/>
  <c r="D19" i="9"/>
  <c r="A60" i="3"/>
  <c r="D60" i="3" s="1"/>
  <c r="B56" i="3"/>
  <c r="A65" i="3"/>
  <c r="D65" i="3" s="1"/>
  <c r="B61" i="3"/>
  <c r="F15" i="9"/>
  <c r="E15" i="9"/>
  <c r="C15" i="9"/>
  <c r="D15" i="9"/>
  <c r="F14" i="9"/>
  <c r="C14" i="9"/>
  <c r="E14" i="9"/>
  <c r="D14" i="9"/>
  <c r="M14" i="3"/>
  <c r="L13" i="3"/>
  <c r="M10" i="3"/>
  <c r="D16" i="9"/>
  <c r="M12" i="3"/>
  <c r="M11" i="3"/>
  <c r="C16" i="9"/>
  <c r="D36" i="9"/>
  <c r="C47" i="9"/>
  <c r="C61" i="9"/>
  <c r="C45" i="9"/>
  <c r="C34" i="9"/>
  <c r="D34" i="9"/>
  <c r="C63" i="9"/>
  <c r="C42" i="9"/>
  <c r="D42" i="9"/>
  <c r="L14" i="3"/>
  <c r="D67" i="3" l="1"/>
  <c r="A71" i="3"/>
  <c r="B67" i="3"/>
  <c r="A70" i="3"/>
  <c r="D70" i="3" s="1"/>
  <c r="B66" i="3"/>
  <c r="B60" i="3"/>
  <c r="A64" i="3"/>
  <c r="D64" i="3" s="1"/>
  <c r="B65" i="3"/>
  <c r="A69" i="3"/>
  <c r="D69" i="3" s="1"/>
  <c r="H15" i="17"/>
  <c r="G16" i="5"/>
  <c r="F16" i="5"/>
  <c r="D71" i="3" l="1"/>
  <c r="B71" i="3"/>
  <c r="A75" i="3"/>
  <c r="A74" i="3"/>
  <c r="D74" i="3" s="1"/>
  <c r="B70" i="3"/>
  <c r="A68" i="3"/>
  <c r="D68" i="3" s="1"/>
  <c r="B64" i="3"/>
  <c r="B69" i="3"/>
  <c r="A73" i="3"/>
  <c r="D73" i="3" s="1"/>
  <c r="I14" i="17"/>
  <c r="J11" i="17"/>
  <c r="L15" i="17"/>
  <c r="H16" i="17"/>
  <c r="G17" i="5"/>
  <c r="F17" i="5"/>
  <c r="G62" i="11"/>
  <c r="D75" i="3" l="1"/>
  <c r="A79" i="3"/>
  <c r="B75" i="3"/>
  <c r="A78" i="3"/>
  <c r="D78" i="3" s="1"/>
  <c r="B74" i="3"/>
  <c r="B68" i="3"/>
  <c r="A72" i="3"/>
  <c r="D72" i="3" s="1"/>
  <c r="L16" i="17"/>
  <c r="J12" i="17"/>
  <c r="A77" i="3"/>
  <c r="D77" i="3" s="1"/>
  <c r="B73" i="3"/>
  <c r="I15" i="17"/>
  <c r="E62" i="11"/>
  <c r="H62" i="11"/>
  <c r="F62" i="11"/>
  <c r="D79" i="3" l="1"/>
  <c r="B79" i="3"/>
  <c r="A82" i="3"/>
  <c r="B78" i="3"/>
  <c r="B72" i="3"/>
  <c r="A76" i="3"/>
  <c r="D76" i="3" s="1"/>
  <c r="B77" i="3"/>
  <c r="A81" i="3"/>
  <c r="H17" i="17"/>
  <c r="F18" i="5"/>
  <c r="E63" i="11"/>
  <c r="K24" i="11"/>
  <c r="F13" i="10"/>
  <c r="F14" i="10"/>
  <c r="F15" i="10"/>
  <c r="F17" i="10"/>
  <c r="F18" i="10"/>
  <c r="F19" i="10"/>
  <c r="F20" i="10"/>
  <c r="F21" i="10"/>
  <c r="F22" i="10"/>
  <c r="F23" i="10"/>
  <c r="F24" i="10"/>
  <c r="F25" i="10"/>
  <c r="F26" i="10"/>
  <c r="F27" i="10"/>
  <c r="F28" i="10"/>
  <c r="F29" i="10"/>
  <c r="F30" i="10"/>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18" i="5"/>
  <c r="K25" i="11"/>
  <c r="K26" i="11"/>
  <c r="K27" i="11"/>
  <c r="K28" i="11"/>
  <c r="K29" i="11"/>
  <c r="K30" i="11"/>
  <c r="K31" i="11"/>
  <c r="K32" i="11"/>
  <c r="K33" i="11"/>
  <c r="K34" i="11"/>
  <c r="K35" i="11"/>
  <c r="K36" i="11"/>
  <c r="K37" i="11"/>
  <c r="K38" i="11"/>
  <c r="K39" i="11"/>
  <c r="K40" i="11"/>
  <c r="K41" i="11"/>
  <c r="K42" i="11"/>
  <c r="K43" i="11"/>
  <c r="K44" i="11"/>
  <c r="K45" i="11"/>
  <c r="K46" i="11"/>
  <c r="K47" i="11"/>
  <c r="K48" i="11"/>
  <c r="K49" i="11"/>
  <c r="G16"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17" i="9"/>
  <c r="G18" i="9"/>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H18" i="17"/>
  <c r="F19" i="5"/>
  <c r="J37" i="11"/>
  <c r="E76" i="11" s="1"/>
  <c r="J33" i="11"/>
  <c r="J31" i="11"/>
  <c r="J32" i="11"/>
  <c r="H29" i="11"/>
  <c r="H98" i="11" s="1"/>
  <c r="I98" i="11" s="1"/>
  <c r="J98" i="11" s="1"/>
  <c r="I25" i="11"/>
  <c r="E17" i="9"/>
  <c r="H21" i="17"/>
  <c r="H22" i="17"/>
  <c r="H23" i="17"/>
  <c r="H24" i="17"/>
  <c r="H19" i="17"/>
  <c r="B81" i="3" l="1"/>
  <c r="D81" i="3"/>
  <c r="B82" i="3"/>
  <c r="D82" i="3"/>
  <c r="B76" i="3"/>
  <c r="A80" i="3"/>
  <c r="L17" i="17"/>
  <c r="J13" i="17"/>
  <c r="L18" i="17"/>
  <c r="J14" i="17"/>
  <c r="L19" i="17"/>
  <c r="J15" i="17"/>
  <c r="I16" i="17"/>
  <c r="F63" i="11"/>
  <c r="G63" i="11"/>
  <c r="H63" i="11"/>
  <c r="E16" i="9"/>
  <c r="L16" i="3"/>
  <c r="L15" i="3"/>
  <c r="F16" i="9"/>
  <c r="I17" i="17"/>
  <c r="J17" i="17"/>
  <c r="J18" i="17"/>
  <c r="I18" i="17"/>
  <c r="J25" i="11"/>
  <c r="F17" i="9"/>
  <c r="I21" i="17"/>
  <c r="J19" i="17"/>
  <c r="I23" i="17"/>
  <c r="I22" i="17"/>
  <c r="I97" i="3" l="1"/>
  <c r="G90" i="3"/>
  <c r="J97" i="3"/>
  <c r="I96" i="3"/>
  <c r="J93" i="3"/>
  <c r="H97" i="3"/>
  <c r="J91" i="3"/>
  <c r="J90" i="3"/>
  <c r="H98" i="3"/>
  <c r="J95" i="3"/>
  <c r="J96" i="3"/>
  <c r="I94" i="3"/>
  <c r="I95" i="3"/>
  <c r="I90" i="3"/>
  <c r="J94" i="3"/>
  <c r="G91" i="3"/>
  <c r="G96" i="3"/>
  <c r="B80" i="3"/>
  <c r="H89" i="3" s="1"/>
  <c r="D80" i="3"/>
  <c r="H64" i="11"/>
  <c r="E64" i="11"/>
  <c r="G64" i="11"/>
  <c r="F64" i="11"/>
  <c r="I32" i="11"/>
  <c r="I26" i="11"/>
  <c r="F20" i="5"/>
  <c r="J26" i="11"/>
  <c r="G89" i="3" l="1"/>
  <c r="J98" i="3"/>
  <c r="H99" i="3"/>
  <c r="H91" i="3"/>
  <c r="J92" i="3"/>
  <c r="G97" i="3"/>
  <c r="I93" i="3"/>
  <c r="I91" i="3"/>
  <c r="H90" i="3"/>
  <c r="I98" i="3"/>
  <c r="J89" i="3"/>
  <c r="I92" i="3"/>
  <c r="I99" i="3"/>
  <c r="I89" i="3"/>
  <c r="H96" i="3"/>
  <c r="G98" i="3"/>
  <c r="G99" i="3"/>
  <c r="J99" i="3"/>
  <c r="H65" i="11"/>
  <c r="E65" i="11"/>
  <c r="F18" i="9"/>
  <c r="L17" i="3"/>
  <c r="E18" i="9"/>
  <c r="F65" i="11"/>
  <c r="G65" i="11"/>
  <c r="K99" i="3" l="1"/>
  <c r="C98" i="9"/>
  <c r="K98" i="3"/>
  <c r="E97" i="9" s="1"/>
  <c r="K97" i="3"/>
  <c r="C96" i="9" s="1"/>
  <c r="D98" i="9"/>
  <c r="K96" i="3"/>
  <c r="K89" i="3"/>
  <c r="K91" i="3"/>
  <c r="E90" i="9" s="1"/>
  <c r="K90" i="3"/>
  <c r="F98" i="9"/>
  <c r="E98" i="9"/>
  <c r="J30" i="11"/>
  <c r="L89" i="3" l="1"/>
  <c r="D88" i="9"/>
  <c r="L90" i="3"/>
  <c r="F89" i="9"/>
  <c r="E89" i="9"/>
  <c r="C89" i="9"/>
  <c r="L98" i="3"/>
  <c r="D97" i="9"/>
  <c r="L96" i="3"/>
  <c r="F95" i="9"/>
  <c r="C95" i="9"/>
  <c r="E95" i="9"/>
  <c r="D95" i="9"/>
  <c r="D89" i="9"/>
  <c r="C97" i="9"/>
  <c r="F90" i="9"/>
  <c r="C90" i="9"/>
  <c r="L97" i="3"/>
  <c r="E96" i="9"/>
  <c r="D96" i="9"/>
  <c r="F96" i="9"/>
  <c r="E88" i="9"/>
  <c r="F97" i="9"/>
  <c r="F88" i="9"/>
  <c r="C88" i="9"/>
  <c r="D90" i="9"/>
  <c r="J27" i="11"/>
  <c r="H20" i="17"/>
  <c r="I27" i="11"/>
  <c r="M15" i="3"/>
  <c r="E22" i="5"/>
  <c r="E23" i="5"/>
  <c r="L20" i="17" l="1"/>
  <c r="G19" i="5"/>
  <c r="H21" i="3"/>
  <c r="G21" i="3" s="1"/>
  <c r="I23" i="5" s="1"/>
  <c r="H20" i="3"/>
  <c r="G18" i="5"/>
  <c r="J16" i="17"/>
  <c r="E66" i="11"/>
  <c r="J20" i="17"/>
  <c r="I20" i="17"/>
  <c r="I19" i="17"/>
  <c r="E19" i="9"/>
  <c r="L18" i="3"/>
  <c r="F21" i="5"/>
  <c r="F19" i="9"/>
  <c r="G66" i="11"/>
  <c r="F66" i="11"/>
  <c r="H66" i="11"/>
  <c r="G20" i="3" l="1"/>
  <c r="G92" i="3" s="1"/>
  <c r="L22" i="17"/>
  <c r="K21" i="3"/>
  <c r="D21" i="9" s="1"/>
  <c r="F22" i="5"/>
  <c r="J28" i="11"/>
  <c r="I28" i="11"/>
  <c r="C21" i="9" l="1"/>
  <c r="K20" i="3"/>
  <c r="L21" i="17"/>
  <c r="I22" i="5"/>
  <c r="H67" i="11"/>
  <c r="E67" i="11"/>
  <c r="G67" i="11"/>
  <c r="F67" i="11"/>
  <c r="J29" i="11"/>
  <c r="I29" i="11"/>
  <c r="H68" i="11" l="1"/>
  <c r="F20" i="9"/>
  <c r="E20" i="9"/>
  <c r="M16" i="3"/>
  <c r="L19" i="3"/>
  <c r="C20" i="9"/>
  <c r="D20" i="9"/>
  <c r="L20" i="3"/>
  <c r="M17" i="3"/>
  <c r="E21" i="9"/>
  <c r="F68" i="11"/>
  <c r="E68" i="11"/>
  <c r="G68" i="11"/>
  <c r="F21" i="9"/>
  <c r="E25" i="5" l="1"/>
  <c r="E26" i="5"/>
  <c r="E27" i="5"/>
  <c r="E28" i="5"/>
  <c r="E29" i="5"/>
  <c r="H27" i="3" s="1"/>
  <c r="G27" i="3" s="1"/>
  <c r="E30" i="5"/>
  <c r="E31" i="5"/>
  <c r="E32" i="5"/>
  <c r="E33" i="5"/>
  <c r="E24" i="5"/>
  <c r="E69" i="11"/>
  <c r="I30" i="11"/>
  <c r="I31" i="11"/>
  <c r="H24" i="3" l="1"/>
  <c r="H29" i="3"/>
  <c r="G29" i="3" s="1"/>
  <c r="I31" i="5" s="1"/>
  <c r="H30" i="3"/>
  <c r="H22" i="3"/>
  <c r="H31" i="3"/>
  <c r="H23" i="3"/>
  <c r="G23" i="3" s="1"/>
  <c r="I25" i="5" s="1"/>
  <c r="H28" i="3"/>
  <c r="I29" i="5"/>
  <c r="K27" i="3"/>
  <c r="D27" i="9" s="1"/>
  <c r="H26" i="3"/>
  <c r="H94" i="3" s="1"/>
  <c r="G23" i="5"/>
  <c r="H25" i="3"/>
  <c r="G25" i="3" s="1"/>
  <c r="G21" i="5"/>
  <c r="G20" i="5"/>
  <c r="G22" i="5"/>
  <c r="F23" i="5"/>
  <c r="G69" i="11"/>
  <c r="H69" i="11"/>
  <c r="F69" i="11"/>
  <c r="F24" i="5"/>
  <c r="G24" i="5"/>
  <c r="H93" i="3" l="1"/>
  <c r="H95" i="3"/>
  <c r="G31" i="3"/>
  <c r="I33" i="5" s="1"/>
  <c r="H92" i="3"/>
  <c r="G24" i="3"/>
  <c r="C27" i="9"/>
  <c r="K23" i="3"/>
  <c r="D23" i="9" s="1"/>
  <c r="L24" i="17"/>
  <c r="G30" i="3"/>
  <c r="G95" i="3" s="1"/>
  <c r="K25" i="3"/>
  <c r="D25" i="9" s="1"/>
  <c r="K29" i="3"/>
  <c r="D29" i="9" s="1"/>
  <c r="G26" i="3"/>
  <c r="G28" i="3"/>
  <c r="K31" i="3"/>
  <c r="D31" i="9" s="1"/>
  <c r="I27" i="5"/>
  <c r="G22" i="3"/>
  <c r="F27" i="9"/>
  <c r="G94" i="3" l="1"/>
  <c r="K94" i="3" s="1"/>
  <c r="C93" i="9" s="1"/>
  <c r="G93" i="3"/>
  <c r="K93" i="3" s="1"/>
  <c r="F92" i="9" s="1"/>
  <c r="K92" i="3"/>
  <c r="K95" i="3"/>
  <c r="C94" i="9" s="1"/>
  <c r="K24" i="3"/>
  <c r="D24" i="9" s="1"/>
  <c r="I26" i="5"/>
  <c r="C29" i="9"/>
  <c r="C23" i="9"/>
  <c r="C25" i="9"/>
  <c r="K28" i="3"/>
  <c r="I30" i="5"/>
  <c r="K30" i="3"/>
  <c r="D30" i="9" s="1"/>
  <c r="I32" i="5"/>
  <c r="M21" i="3"/>
  <c r="L23" i="17"/>
  <c r="K22" i="3"/>
  <c r="D22" i="9" s="1"/>
  <c r="I24" i="5"/>
  <c r="K26" i="3"/>
  <c r="D26" i="9" s="1"/>
  <c r="I28" i="5"/>
  <c r="C31" i="9"/>
  <c r="F25" i="9"/>
  <c r="E25" i="9"/>
  <c r="F29" i="9"/>
  <c r="E29" i="9"/>
  <c r="M19" i="3"/>
  <c r="C92" i="9" l="1"/>
  <c r="D92" i="9"/>
  <c r="E92" i="9"/>
  <c r="L92" i="3"/>
  <c r="F91" i="9"/>
  <c r="E91" i="9"/>
  <c r="L91" i="3"/>
  <c r="C91" i="9"/>
  <c r="D91" i="9"/>
  <c r="L95" i="3"/>
  <c r="E94" i="9"/>
  <c r="F94" i="9"/>
  <c r="D94" i="9"/>
  <c r="L94" i="3"/>
  <c r="E93" i="9"/>
  <c r="F93" i="9"/>
  <c r="D93" i="9"/>
  <c r="L93" i="3"/>
  <c r="C24" i="9"/>
  <c r="M20" i="3"/>
  <c r="M18" i="3"/>
  <c r="C30" i="9"/>
  <c r="M22" i="3"/>
  <c r="E22" i="9"/>
  <c r="C22" i="9"/>
  <c r="C28" i="9"/>
  <c r="F28" i="9"/>
  <c r="D28" i="9"/>
  <c r="F22" i="9"/>
  <c r="L21" i="3"/>
  <c r="C26" i="9"/>
  <c r="E23" i="9"/>
  <c r="F23" i="9"/>
  <c r="L22" i="3"/>
  <c r="G25" i="5"/>
  <c r="F25" i="5"/>
  <c r="J39" i="11"/>
  <c r="J38" i="11"/>
  <c r="J35" i="11"/>
  <c r="E74" i="11" s="1"/>
  <c r="J34" i="11"/>
  <c r="H70" i="11"/>
  <c r="G70" i="11" l="1"/>
  <c r="F70" i="11"/>
  <c r="E70" i="11"/>
  <c r="G26" i="5"/>
  <c r="F26" i="5"/>
  <c r="H71" i="11"/>
  <c r="F24" i="9"/>
  <c r="I33" i="11"/>
  <c r="E72" i="11" l="1"/>
  <c r="F71" i="11"/>
  <c r="L24" i="3"/>
  <c r="E24" i="9"/>
  <c r="E71" i="11"/>
  <c r="G71" i="11"/>
  <c r="G72" i="11"/>
  <c r="H72" i="11"/>
  <c r="F72" i="11"/>
  <c r="F27" i="5"/>
  <c r="G27" i="5"/>
  <c r="G28" i="5"/>
  <c r="F28" i="5"/>
  <c r="I34" i="11"/>
  <c r="L25" i="3"/>
  <c r="H73" i="11" l="1"/>
  <c r="G73" i="11"/>
  <c r="F73" i="11"/>
  <c r="E73" i="11"/>
  <c r="E26" i="9"/>
  <c r="F26" i="9"/>
  <c r="I39" i="11"/>
  <c r="F33" i="5" l="1"/>
  <c r="G29" i="5" l="1"/>
  <c r="F29" i="5"/>
  <c r="I35" i="11"/>
  <c r="E27" i="9"/>
  <c r="H74" i="11" l="1"/>
  <c r="G74" i="11"/>
  <c r="F74" i="11"/>
  <c r="L26" i="3"/>
  <c r="I36" i="11" l="1"/>
  <c r="J36" i="11"/>
  <c r="E75" i="11" l="1"/>
  <c r="L27" i="3"/>
  <c r="M24" i="3"/>
  <c r="H75" i="11"/>
  <c r="G75" i="11"/>
  <c r="F75" i="11"/>
  <c r="E28" i="9"/>
  <c r="G30" i="5"/>
  <c r="F30" i="5"/>
  <c r="I38" i="11"/>
  <c r="I37" i="11"/>
  <c r="M25" i="3"/>
  <c r="F30" i="9" l="1"/>
  <c r="E30" i="9"/>
  <c r="M27" i="3"/>
  <c r="E31" i="9"/>
  <c r="F31" i="9"/>
  <c r="F76" i="11"/>
  <c r="G76" i="11"/>
  <c r="M30" i="3"/>
  <c r="M26" i="3"/>
  <c r="M31" i="3"/>
  <c r="L30" i="3"/>
  <c r="L29" i="3"/>
  <c r="L28" i="3"/>
  <c r="M29" i="3"/>
  <c r="F31" i="5"/>
  <c r="F32" i="5"/>
  <c r="G31" i="5"/>
  <c r="G32" i="5"/>
  <c r="G34" i="5" l="1"/>
  <c r="F34" i="5"/>
  <c r="M32" i="3" l="1"/>
  <c r="M28" i="3"/>
  <c r="L31" i="3"/>
  <c r="F32" i="9"/>
  <c r="J40" i="11" l="1"/>
  <c r="H79" i="11" s="1"/>
  <c r="F79" i="11" l="1"/>
  <c r="G79" i="11"/>
  <c r="I40" i="11"/>
  <c r="E79" i="11"/>
  <c r="F39" i="10" l="1"/>
  <c r="F40" i="10"/>
  <c r="F41" i="10"/>
  <c r="F42" i="10"/>
  <c r="F43" i="10"/>
  <c r="F44" i="10"/>
  <c r="F45" i="10"/>
  <c r="F46" i="10"/>
  <c r="F47" i="10"/>
  <c r="F48" i="10"/>
  <c r="F49" i="10"/>
  <c r="F50" i="10"/>
  <c r="F51" i="10"/>
  <c r="F52" i="10"/>
  <c r="F53" i="10"/>
  <c r="F54" i="10"/>
  <c r="F55" i="10"/>
  <c r="F56" i="10"/>
  <c r="F38" i="10"/>
  <c r="G35" i="5" l="1"/>
  <c r="F35" i="5"/>
  <c r="I41" i="11"/>
  <c r="F34" i="9" l="1"/>
  <c r="E34" i="9"/>
  <c r="E36" i="9" l="1"/>
  <c r="F36" i="9"/>
  <c r="F37" i="9" l="1"/>
  <c r="E37" i="9"/>
  <c r="F38" i="9" l="1"/>
  <c r="E38" i="9"/>
  <c r="E40" i="9" l="1"/>
  <c r="F40" i="9"/>
  <c r="E39" i="9" l="1"/>
  <c r="M39" i="3"/>
  <c r="F39" i="9"/>
</calcChain>
</file>

<file path=xl/sharedStrings.xml><?xml version="1.0" encoding="utf-8"?>
<sst xmlns="http://schemas.openxmlformats.org/spreadsheetml/2006/main" count="942" uniqueCount="269">
  <si>
    <t>CY2023</t>
  </si>
  <si>
    <t>CY2022</t>
  </si>
  <si>
    <t>CY2021</t>
  </si>
  <si>
    <t>CY2020</t>
  </si>
  <si>
    <t>CY2019</t>
  </si>
  <si>
    <t>CY2018</t>
  </si>
  <si>
    <t>CY2017</t>
  </si>
  <si>
    <t>CY2016</t>
  </si>
  <si>
    <t>CY2015</t>
  </si>
  <si>
    <t>CY2014</t>
  </si>
  <si>
    <t>CY2013</t>
  </si>
  <si>
    <t>CY2012</t>
  </si>
  <si>
    <t>CY2011</t>
  </si>
  <si>
    <t>CY2010</t>
  </si>
  <si>
    <t>Glossary</t>
  </si>
  <si>
    <t>Advertising Expenditure Types</t>
  </si>
  <si>
    <t>Advertising Term</t>
  </si>
  <si>
    <t>Description</t>
  </si>
  <si>
    <t>General Display</t>
  </si>
  <si>
    <t>Classifieds</t>
  </si>
  <si>
    <t>Expenditure on ads placed to buy or sell an item or service, or to report an item of information.</t>
  </si>
  <si>
    <t>Expenditure from online directory or search engine listings.</t>
  </si>
  <si>
    <t>Mobile</t>
  </si>
  <si>
    <t>Please note: This report does not include any e-commerce or transaction-based expenditure.</t>
  </si>
  <si>
    <t>Types of General Display Advertising</t>
  </si>
  <si>
    <t>Static or rich media display ad units (excluding video) including splash screens and interstitials.</t>
  </si>
  <si>
    <t>Infeed/Native</t>
  </si>
  <si>
    <t>Paid branded/sponsored content, native display formats, infeed ad units.</t>
  </si>
  <si>
    <t>Video</t>
  </si>
  <si>
    <t>TV-like advertisements that may appear as in-page video commercials or before, during, and/or after a variety of context in a player environment including but not limited to, streaming video, animation, gaming, music video content. This definition includes broadband video commercials that appear in live, archived, and downloadable streaming content.</t>
  </si>
  <si>
    <t>Other</t>
  </si>
  <si>
    <t>Email, tenancies, lead generation, streaming audit ads, live reads during podcasts, dynamic ads in podcasts and other. Excludes DAB revenues.</t>
  </si>
  <si>
    <t>Types of General Display Advertising- buying formats</t>
  </si>
  <si>
    <t>Direct</t>
  </si>
  <si>
    <t>Inventory booked directly by an advertiser.</t>
  </si>
  <si>
    <t>Programmatic (Guaranteed)</t>
  </si>
  <si>
    <t>Inventory purchased via a programmatic method with a fixed CPM and guaranteed inventory.</t>
  </si>
  <si>
    <t>Programmatic (RTB/PMP)</t>
  </si>
  <si>
    <t>Inventory purchased via a programmatic method with a variable CPM based on real time bidding – can be via exchange or private market place.</t>
  </si>
  <si>
    <t>General Display Advertising Industry Categories</t>
  </si>
  <si>
    <t>Term</t>
  </si>
  <si>
    <t>Alcoholic Beverages</t>
  </si>
  <si>
    <t>Any business that is involved with the manufacturing, distribution and sale of any liquid/beverage intended for drinking that contains an intoxicant. This includes beer, wine, spirits and pre-mixed alcoholic products.</t>
  </si>
  <si>
    <t>Automotive</t>
  </si>
  <si>
    <t xml:space="preserve">Any business involved in the manufacturing, marketing, sales and servicing of motor vehicles, which includes cars, trucks, motorbikes and motorised scooters. Includes auto-specific online sites and apps. </t>
  </si>
  <si>
    <t>Charities</t>
  </si>
  <si>
    <t>This pertains to community service and charity organisations that provide products and services for the benefit of the community. It includes organisations such as the Salvation Army, Red Nose Day etc.</t>
  </si>
  <si>
    <t>Education</t>
  </si>
  <si>
    <t>Any business, organisation or institution in either the private or the government sectors that provides education and training services. This includes any primary, secondary, tertiary educational institutions, adult education centres, colleges, TAFE institutes, correspondence schools and cultural learning centres.</t>
  </si>
  <si>
    <t>Entertainment &amp; Media</t>
  </si>
  <si>
    <t>Any business involved with the creation and delivery of content. This includes radio, home entertainment (including television), cinema, music (live, recorded, published), publications (such as newspapers, magazines), games and gaming consoles and other entertainment services (e.g. theme parks)</t>
  </si>
  <si>
    <t>Finance</t>
  </si>
  <si>
    <t>Any business providing banking products or services for personal or business purposes. Services can include credit card services, loans and wealth management (excluding superannuation). Any business involved in the provision and management of superannuation funds, including public and private companies and industry funds.</t>
  </si>
  <si>
    <t>FMCG</t>
  </si>
  <si>
    <t>Any business involved in the production, distribution and sale of foodstuff items which can be considered supermarket goods. Any business involved in the production, distribution and sale of beverage items (excluding alcohol) which can be considered supermarket goods.</t>
  </si>
  <si>
    <t>Gambling</t>
  </si>
  <si>
    <t>Any business involved in the wagering of money including online betting and lotteries and the manufacturing of poker machines.</t>
  </si>
  <si>
    <t>Government</t>
  </si>
  <si>
    <t>Any organisation providing services for, or on behalf of, a Federal, State or Local government body, agency or department.</t>
  </si>
  <si>
    <t>Home Products/Services/Utilities</t>
  </si>
  <si>
    <t>Any business providing products, services and advice relating to home renovations, construction, fittings, furnishings, appliances or utilities.</t>
  </si>
  <si>
    <t>Health &amp; Beauty</t>
  </si>
  <si>
    <t>Any business providing products, services and product advice relating to toiletries, cosmetics or pharmaceuticals.</t>
  </si>
  <si>
    <t>Insurance</t>
  </si>
  <si>
    <t>Any business involved with consumer related insurance products or services. This includes motor vehicle insurance, house and household contents insurance, life insurance, health insurance, corporate and professional insurance or any other insurance.</t>
  </si>
  <si>
    <t>Real Estate</t>
  </si>
  <si>
    <t>Any business providing commercial or residential property advice, information and retail services for the sale and management of real estate.</t>
  </si>
  <si>
    <t>Recruitment</t>
  </si>
  <si>
    <t>Any business involved with the process of attracting, screening and hiring personnel.</t>
  </si>
  <si>
    <t>Retail</t>
  </si>
  <si>
    <t>Any business or organisation involved in the sales of goods directly to the consumer or via a bidding process. This includes department stores, mail order businesses, street vendors and markets and auctions of real estate, motor vehicles, white goods, electrical goods, manufacturing and retail equipment, antiques, furniture and general household items.</t>
  </si>
  <si>
    <t>Technology</t>
  </si>
  <si>
    <t>Any business involved with the manufacturing, sale and provision of products and services relating to computer hardware and software (excludes entertainment software).</t>
  </si>
  <si>
    <t>Telecommunications</t>
  </si>
  <si>
    <t>Any business involved with the manufacturing, sale and provision of products and services relating to telecommunications products (phones, pagers) and internet services including web hosting.</t>
  </si>
  <si>
    <t xml:space="preserve">Travel </t>
  </si>
  <si>
    <t>Any organisation or business involved in the provision of domestic or international travel services, including accommodation, car hire, flights, tours and travel agent services.</t>
  </si>
  <si>
    <t>Any business that does not meet the general parameters of any other category.</t>
  </si>
  <si>
    <t>Disclaimer</t>
  </si>
  <si>
    <t>Scope</t>
  </si>
  <si>
    <t xml:space="preserve">PricewaterhouseCoopers (“PwC” or “we”) prepared this report solely for the Interactive Advertising Bureau (IAB)’s use and benefit in accordance with and for the purpose set out in the engagement letter with IAB dated 29 August 2025 (“Agreement”) and in the “Scope” section of this report. In doing so, we acted exclusively for IAB and considered no-one else’s interests. </t>
  </si>
  <si>
    <t>Our engagement did not constitute an audit in accordance with Australian Auditing Standards or a review in accordance with Australian Auditing Standards applicable to review engagements and accordingly no such assurance is provided in this report.</t>
  </si>
  <si>
    <t>Restriction on the use and distribution of our report</t>
  </si>
  <si>
    <t>This report is solely for the use of IAB for the purposes set out in the Agreement, and should not be relied on for any other purpose. IAB may not make copies of this report available to other persons without our prior consent or except as permitted under the Agreement.</t>
  </si>
  <si>
    <t>To the extent permitted by law, we accept no responsibility, duty or liability for any consequence of any use of or reliance of the report by anyone other than IAB and for any use by IAB other than for the purpose set out above.</t>
  </si>
  <si>
    <t>We make no representation concerning the appropriateness of this report for anyone other than IAB.  If anyone other than IAB chooses to use or rely on it they do so at their own risk.</t>
  </si>
  <si>
    <t>We are not obliged to provide any additional information or update anything in this report, even if matters come to our attention which are inconsistent with its contents.</t>
  </si>
  <si>
    <t>Notwithstanding the above, IAB is permitted to disclose this report to its members provided that before receiving this report the members agree:</t>
  </si>
  <si>
    <t>1. This report is strictly confidential and not to disclose this report, except where required by law;</t>
  </si>
  <si>
    <t>2. The members use the report at their own risk and have no recourse to PwC in connection with it; and</t>
  </si>
  <si>
    <t>3. We accept no duty, responsibility or liability to the members in connection with this report.</t>
  </si>
  <si>
    <t>This disclaimer applies:</t>
  </si>
  <si>
    <t>To the maximum extent permitted by law and, without limitation, to liability arising in negligence or under statute; and</t>
  </si>
  <si>
    <t>Even if we consent to anyone other than IAB receiving or using this report.</t>
  </si>
  <si>
    <t>Limited Liability</t>
  </si>
  <si>
    <t>Liability limited by a scheme approved under Professional Standards Legislation.</t>
  </si>
  <si>
    <t>Period</t>
  </si>
  <si>
    <t>Non-Video General Display</t>
  </si>
  <si>
    <t>Search &amp; Directories</t>
  </si>
  <si>
    <t>Total</t>
  </si>
  <si>
    <t>Total Growth</t>
  </si>
  <si>
    <t>Calendar Year</t>
  </si>
  <si>
    <t>Total Display</t>
  </si>
  <si>
    <t>$m</t>
  </si>
  <si>
    <t>Qtr / Qtr</t>
  </si>
  <si>
    <t>Year / Year</t>
  </si>
  <si>
    <t>H2</t>
  </si>
  <si>
    <t>Dec Qtr 25</t>
  </si>
  <si>
    <t>Sep Qtr 25</t>
  </si>
  <si>
    <t>H1</t>
  </si>
  <si>
    <t>Jun Qtr 25</t>
  </si>
  <si>
    <t>Mar Qtr 25</t>
  </si>
  <si>
    <t>Dec Qtr 24</t>
  </si>
  <si>
    <t>Sept Qtr 24</t>
  </si>
  <si>
    <t>Jun Qtr 24</t>
  </si>
  <si>
    <t>Mar Qtr 24</t>
  </si>
  <si>
    <t>Dec Qtr 23</t>
  </si>
  <si>
    <t>A trend break has been included to reflect that a contributor has amended previously reported classifieds from March 2024 onwards</t>
  </si>
  <si>
    <t>Sept Qtr 23</t>
  </si>
  <si>
    <t>Jun Qtr 23</t>
  </si>
  <si>
    <t>Mar Qtr 23</t>
  </si>
  <si>
    <t>Dec Qtr 22</t>
  </si>
  <si>
    <t>Sept Qtr 22</t>
  </si>
  <si>
    <t>Jun Qtr 22</t>
  </si>
  <si>
    <t>Mar Qtr 22</t>
  </si>
  <si>
    <t>Dec Qtr 21</t>
  </si>
  <si>
    <t>Sept Qtr 21</t>
  </si>
  <si>
    <t>Jun Qtr 21</t>
  </si>
  <si>
    <t>Mar Qtr 21</t>
  </si>
  <si>
    <t>Dec Qtr 20</t>
  </si>
  <si>
    <t>Sept Qtr 20</t>
  </si>
  <si>
    <t>Jun Qtr 20</t>
  </si>
  <si>
    <t>Mar Qtr 20</t>
  </si>
  <si>
    <t>Dec Qtr 19</t>
  </si>
  <si>
    <t>Sept Qtr 19</t>
  </si>
  <si>
    <t>Jun Qtr 19</t>
  </si>
  <si>
    <t>Mar Qtr 19</t>
  </si>
  <si>
    <t>Dec Qtr 18</t>
  </si>
  <si>
    <t>Sept Qtr 18</t>
  </si>
  <si>
    <t>Jun Qtr 18</t>
  </si>
  <si>
    <t>Mar Qtr 18</t>
  </si>
  <si>
    <t>Dec Qtr 17</t>
  </si>
  <si>
    <t>Sept Qtr 17</t>
  </si>
  <si>
    <t>Jun Qtr 17</t>
  </si>
  <si>
    <t>Mar Qtr 17</t>
  </si>
  <si>
    <t>Dec Qtr 16</t>
  </si>
  <si>
    <t>Sept Qtr 16</t>
  </si>
  <si>
    <t>Jun Qtr 16</t>
  </si>
  <si>
    <t>Mar Qtr 16</t>
  </si>
  <si>
    <t>Dec Qtr 15</t>
  </si>
  <si>
    <t>Sept Qtr 15</t>
  </si>
  <si>
    <t>Jun Qtr 15</t>
  </si>
  <si>
    <t>Mar Qtr 15</t>
  </si>
  <si>
    <t>Dec Qtr 14</t>
  </si>
  <si>
    <t>Sept Qtr 14</t>
  </si>
  <si>
    <t>Jun Qtr 14</t>
  </si>
  <si>
    <t>Mar Qtr 14</t>
  </si>
  <si>
    <t>Dec Qtr 13</t>
  </si>
  <si>
    <t>Sept Qtr 13</t>
  </si>
  <si>
    <t>Mar Qtr 13</t>
  </si>
  <si>
    <t>Dec Qtr 12</t>
  </si>
  <si>
    <t>Sept Qtr 12</t>
  </si>
  <si>
    <t>Dec Qtr 11</t>
  </si>
  <si>
    <t>Sept Qtr 11</t>
  </si>
  <si>
    <t xml:space="preserve">Dec Qtr 10 </t>
  </si>
  <si>
    <t xml:space="preserve">Sept Qtr 10 </t>
  </si>
  <si>
    <t>Dec Qtr 09</t>
  </si>
  <si>
    <t>Sept Qtr 09</t>
  </si>
  <si>
    <t>Dec Qtr 08</t>
  </si>
  <si>
    <t>Sept Qtr 08</t>
  </si>
  <si>
    <t>Dec Qtr 07</t>
  </si>
  <si>
    <t>Sept Qtr 07</t>
  </si>
  <si>
    <t>%</t>
  </si>
  <si>
    <t>Breakdown of general display advertising by type- by quarter</t>
  </si>
  <si>
    <r>
      <rPr>
        <b/>
        <sz val="8"/>
        <color theme="1"/>
        <rFont val="Georgia"/>
        <family val="1"/>
      </rPr>
      <t>*Other</t>
    </r>
    <r>
      <rPr>
        <sz val="8"/>
        <color theme="1"/>
        <rFont val="Georgia"/>
        <family val="1"/>
      </rPr>
      <t xml:space="preserve"> includes audio dollars. Refer to audio tab for further details on audio trends</t>
    </r>
  </si>
  <si>
    <t>Standard Display</t>
  </si>
  <si>
    <t>Infeed/Native/Content</t>
  </si>
  <si>
    <t xml:space="preserve">Video </t>
  </si>
  <si>
    <t>Other *</t>
  </si>
  <si>
    <t>Total General display excl. video</t>
  </si>
  <si>
    <t>Total General display incl. video</t>
  </si>
  <si>
    <t>($m)</t>
  </si>
  <si>
    <t>Sept Qtr 25</t>
  </si>
  <si>
    <t>Video expenditure ($m)</t>
  </si>
  <si>
    <t>Growth</t>
  </si>
  <si>
    <t xml:space="preserve">Video share of Display </t>
  </si>
  <si>
    <t>Sep Qtr 15</t>
  </si>
  <si>
    <t>Sep Qtr 14</t>
  </si>
  <si>
    <t>Quarterly historical audio advertising expenditure data</t>
  </si>
  <si>
    <t>Podcast</t>
  </si>
  <si>
    <t>Streaming</t>
  </si>
  <si>
    <t>Total  online audio advertising</t>
  </si>
  <si>
    <t>Online audio advertising growth</t>
  </si>
  <si>
    <t>Online audio share of total general display</t>
  </si>
  <si>
    <t>N/A</t>
  </si>
  <si>
    <t>Breakdown of general display advertising by buying type - quarter (%)</t>
  </si>
  <si>
    <t>Agency (via IO)</t>
  </si>
  <si>
    <t>Expenditure by buying type presented above is only in relation to content publishers and percentages presented above cannot be extrapolated across total general display expenditure.</t>
  </si>
  <si>
    <t>Breakdown of general display video advertising by device - quarter (%)</t>
  </si>
  <si>
    <t>Desktop</t>
  </si>
  <si>
    <t>Connected TV</t>
  </si>
  <si>
    <t>Advertiser Industry Category</t>
  </si>
  <si>
    <t>Mar</t>
  </si>
  <si>
    <t>Jun</t>
  </si>
  <si>
    <t>Sept</t>
  </si>
  <si>
    <t>Dec</t>
  </si>
  <si>
    <t xml:space="preserve">Dec </t>
  </si>
  <si>
    <t>Trend</t>
  </si>
  <si>
    <t>Home Products / Services / Utilities</t>
  </si>
  <si>
    <t>Travel</t>
  </si>
  <si>
    <t>**</t>
  </si>
  <si>
    <r>
      <rPr>
        <b/>
        <sz val="8"/>
        <color rgb="FF000000"/>
        <rFont val="Arial"/>
        <family val="2"/>
      </rPr>
      <t xml:space="preserve">Trend Break 1: </t>
    </r>
    <r>
      <rPr>
        <sz val="8"/>
        <color rgb="FF000000"/>
        <rFont val="Arial"/>
        <family val="2"/>
      </rPr>
      <t>The contributor base for the industry category data has changed. As a result historical market shares have been restated from September 2017 to provide a like for like comparison.</t>
    </r>
  </si>
  <si>
    <r>
      <rPr>
        <b/>
        <sz val="8"/>
        <color rgb="FF000000"/>
        <rFont val="Arial"/>
        <family val="2"/>
      </rPr>
      <t xml:space="preserve">Trend Break 2: </t>
    </r>
    <r>
      <rPr>
        <sz val="8"/>
        <color rgb="FF000000"/>
        <rFont val="Arial"/>
        <family val="2"/>
      </rPr>
      <t xml:space="preserve">Due to the growth in the "other" category, an analysis was performed to split this category between inventory sold where the ultimate buyer is unknown and inventory sold where the buyer's industry is unable to be classified under our existing industry framework. </t>
    </r>
  </si>
  <si>
    <t>This has resulted in a restatement of historicals so that the other category only reflects where the category does not meet the general definition of any listed category</t>
  </si>
  <si>
    <t>Note: Numbers may not add to 100% due to rounding. DSPs, sales to resellers, and publishers for whom General Display revenues are estimated are not included in the table above.</t>
  </si>
  <si>
    <t>General Display Advertising Expenditure – Advertiser Industry Category, against immediate prior comparative period</t>
  </si>
  <si>
    <t>Percentage point</t>
  </si>
  <si>
    <t>% Share</t>
  </si>
  <si>
    <t>change</t>
  </si>
  <si>
    <t>Note: Numbers may not add due to rounding. DSPs and sales to resellers are not included in the table above.</t>
  </si>
  <si>
    <t>General Display Advertising Expenditure – Advertiser Industry Category, against prior year comparative period</t>
  </si>
  <si>
    <t>Mar Qtr 26</t>
  </si>
  <si>
    <t>March Quarter 2026</t>
  </si>
  <si>
    <t>Inventory booked by a media agency via an insertion order (IO) / non-programmatic method</t>
  </si>
  <si>
    <t>Internet Advertising Revenue Report (IARR)</t>
  </si>
  <si>
    <t>Video by quarter</t>
  </si>
  <si>
    <t>Search</t>
  </si>
  <si>
    <t>Display</t>
  </si>
  <si>
    <r>
      <t xml:space="preserve">Includes the use of banners, images or audio elements, which may be presented on websites, personal feeds and/or streaming offerings. This also includes affiliate marketing programmes, partnerships, sponsorships and emails. This category is the aggregate of Standard Display, Infeed/Native and Other categories, which are respectively defined in the section below. This category does </t>
    </r>
    <r>
      <rPr>
        <b/>
        <sz val="10"/>
        <color theme="1"/>
        <rFont val="Arial"/>
        <family val="2"/>
      </rPr>
      <t>not include Video</t>
    </r>
    <r>
      <rPr>
        <sz val="10"/>
        <color theme="1"/>
        <rFont val="Arial"/>
        <family val="2"/>
      </rPr>
      <t>.</t>
    </r>
  </si>
  <si>
    <r>
      <t xml:space="preserve">Includes the use of banners, images, video or audio elements, which may be presented on websites, personal feeds and/or streaming offerings. This category is the aggregate of </t>
    </r>
    <r>
      <rPr>
        <b/>
        <sz val="10"/>
        <color theme="1"/>
        <rFont val="Arial"/>
        <family val="2"/>
      </rPr>
      <t>Video</t>
    </r>
    <r>
      <rPr>
        <sz val="10"/>
        <color theme="1"/>
        <rFont val="Arial"/>
        <family val="2"/>
      </rPr>
      <t xml:space="preserve"> and </t>
    </r>
    <r>
      <rPr>
        <b/>
        <sz val="10"/>
        <color theme="1"/>
        <rFont val="Arial"/>
        <family val="2"/>
      </rPr>
      <t>Display</t>
    </r>
    <r>
      <rPr>
        <sz val="10"/>
        <color theme="1"/>
        <rFont val="Arial"/>
        <family val="2"/>
      </rPr>
      <t xml:space="preserve"> categories, which are defined immediately below.</t>
    </r>
  </si>
  <si>
    <t>For the financial year and quarter ended 30 June 2026</t>
  </si>
  <si>
    <t>Jun Qtr 26</t>
  </si>
  <si>
    <t>Overall Market – Quarterly historical data</t>
  </si>
  <si>
    <t>Overall Market – Financial yearly historical data</t>
  </si>
  <si>
    <t>FY</t>
  </si>
  <si>
    <t>FY2026</t>
  </si>
  <si>
    <t>FY2025</t>
  </si>
  <si>
    <t>FY2024</t>
  </si>
  <si>
    <t>FY2023</t>
  </si>
  <si>
    <t>FY2022</t>
  </si>
  <si>
    <t>FY2021</t>
  </si>
  <si>
    <t>FY2020</t>
  </si>
  <si>
    <t>FY2019</t>
  </si>
  <si>
    <t>FY2018</t>
  </si>
  <si>
    <t>FY2017</t>
  </si>
  <si>
    <t>FY2016</t>
  </si>
  <si>
    <t>Overall Market Share – Financial yearly historical data</t>
  </si>
  <si>
    <t>Overall Market Share – Quarterly historical data</t>
  </si>
  <si>
    <t>Jun Qtr 13</t>
  </si>
  <si>
    <t>Jun Qtr  12</t>
  </si>
  <si>
    <t>Mar Qtr 12</t>
  </si>
  <si>
    <t>Jun Qtr  11</t>
  </si>
  <si>
    <t>Mar Qtr 11</t>
  </si>
  <si>
    <t>Jun Qtr 10</t>
  </si>
  <si>
    <t>Mar Qtr 10</t>
  </si>
  <si>
    <t>Jun Qtr 09</t>
  </si>
  <si>
    <t>Mar Qtr 09</t>
  </si>
  <si>
    <t>Jun Qtr 08</t>
  </si>
  <si>
    <t>Mar Qtr 08</t>
  </si>
  <si>
    <t>Jun Qtr 07</t>
  </si>
  <si>
    <t>Breakdown of general display advertising by type- by financial year</t>
  </si>
  <si>
    <r>
      <rPr>
        <b/>
        <sz val="8"/>
        <color theme="1"/>
        <rFont val="Georgia"/>
        <family val="1"/>
      </rPr>
      <t>Note:</t>
    </r>
    <r>
      <rPr>
        <sz val="8"/>
        <color theme="1"/>
        <rFont val="Georgia"/>
        <family val="1"/>
      </rPr>
      <t xml:space="preserve"> Percentage changes are calculated based on raw data and may differ from the percentage changes implied by the rounded expenditure figures presented in the table.</t>
    </r>
  </si>
  <si>
    <t>Video by financial year</t>
  </si>
  <si>
    <t>Breakdown of general display advertising by buying type - financial year (%)</t>
  </si>
  <si>
    <t>Breakdown of general display video advertising by device - financial year (%)</t>
  </si>
  <si>
    <t>Mar 2017 to Jun 2026</t>
  </si>
  <si>
    <t>June Quarter 2026</t>
  </si>
  <si>
    <t>June Quarter 2025</t>
  </si>
  <si>
    <t>Expenditure by device presented above is only in relation to content publishers and percentages presented above cannot be extrapolated across total general display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</si>
</sst>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0"/>
    <numFmt numFmtId="168" formatCode="0.0000"/>
  </numFmts>
  <fonts count="51" x14ac:knownFonts="1">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Arial"/>
      <family val="2"/>
    </font>
    <font>
      <sz val="9"/>
      <color theme="1"/>
      <name val="Calibri"/>
      <family val="2"/>
      <scheme val="minor"/>
    </font>
    <font>
      <sz val="8"/>
      <color rgb="FF000000"/>
      <name val="Georgia"/>
      <family val="1"/>
    </font>
    <font>
      <sz val="8"/>
      <color theme="1"/>
      <name val="Georgia"/>
      <family val="1"/>
    </font>
    <font>
      <b/>
      <sz val="10"/>
      <color rgb="FF000000"/>
      <name val="Georgia"/>
      <family val="1"/>
    </font>
    <font>
      <sz val="9"/>
      <color theme="1"/>
      <name val="Cambria"/>
      <family val="1"/>
      <scheme val="major"/>
    </font>
    <font>
      <sz val="8"/>
      <color theme="1"/>
      <name val="Arial"/>
      <family val="2"/>
    </font>
    <font>
      <i/>
      <sz val="12"/>
      <color rgb="FFDC6900"/>
      <name val="Georgia"/>
      <family val="1"/>
    </font>
    <font>
      <b/>
      <sz val="1"/>
      <color rgb="FF000000"/>
      <name val="Georgia"/>
      <family val="1"/>
    </font>
    <font>
      <sz val="10"/>
      <color theme="1"/>
      <name val="Georgia"/>
      <family val="1"/>
    </font>
    <font>
      <b/>
      <sz val="10"/>
      <color rgb="FF800000"/>
      <name val="Arial"/>
      <family val="2"/>
    </font>
    <font>
      <sz val="10"/>
      <color theme="1"/>
      <name val="Arial"/>
      <family val="2"/>
    </font>
    <font>
      <b/>
      <sz val="10"/>
      <color theme="1"/>
      <name val="Arial"/>
      <family val="2"/>
    </font>
    <font>
      <i/>
      <sz val="10"/>
      <color rgb="FFDC6900"/>
      <name val="Arial"/>
      <family val="2"/>
    </font>
    <font>
      <b/>
      <i/>
      <sz val="14"/>
      <color rgb="FFDC6900"/>
      <name val="Georgia"/>
      <family val="1"/>
    </font>
    <font>
      <b/>
      <sz val="8"/>
      <color rgb="FF000000"/>
      <name val="Arial"/>
      <family val="2"/>
    </font>
    <font>
      <b/>
      <sz val="8"/>
      <color rgb="FFA32020"/>
      <name val="Arial"/>
      <family val="2"/>
    </font>
    <font>
      <b/>
      <sz val="8"/>
      <color rgb="FFDB536A"/>
      <name val="Arial"/>
      <family val="2"/>
    </font>
    <font>
      <b/>
      <sz val="8"/>
      <color rgb="FFFFB600"/>
      <name val="Arial"/>
      <family val="2"/>
    </font>
    <font>
      <b/>
      <sz val="8"/>
      <color rgb="FFC00000"/>
      <name val="Arial"/>
      <family val="2"/>
    </font>
    <font>
      <b/>
      <sz val="8"/>
      <color rgb="FFFFC000"/>
      <name val="Arial"/>
      <family val="2"/>
    </font>
    <font>
      <sz val="8"/>
      <color rgb="FF000000"/>
      <name val="Arial"/>
      <family val="2"/>
    </font>
    <font>
      <b/>
      <sz val="8"/>
      <color rgb="FF800000"/>
      <name val="Arial"/>
      <family val="2"/>
    </font>
    <font>
      <b/>
      <sz val="8"/>
      <name val="Arial"/>
      <family val="2"/>
    </font>
    <font>
      <sz val="8"/>
      <name val="Arial"/>
      <family val="2"/>
    </font>
    <font>
      <sz val="8"/>
      <name val="Georgia"/>
      <family val="1"/>
    </font>
    <font>
      <b/>
      <sz val="11"/>
      <color rgb="FFCF4901"/>
      <name val="Arial"/>
      <family val="2"/>
    </font>
    <font>
      <b/>
      <u/>
      <sz val="10"/>
      <color theme="1"/>
      <name val="Arial"/>
      <family val="2"/>
    </font>
    <font>
      <sz val="9"/>
      <color theme="0"/>
      <name val="Arial"/>
      <family val="2"/>
    </font>
    <font>
      <b/>
      <sz val="8"/>
      <color theme="0"/>
      <name val="Arial"/>
      <family val="2"/>
    </font>
    <font>
      <sz val="8"/>
      <color theme="0"/>
      <name val="Georgia"/>
      <family val="1"/>
    </font>
    <font>
      <b/>
      <sz val="8"/>
      <color rgb="FF000000"/>
      <name val="Georgia"/>
      <family val="1"/>
    </font>
    <font>
      <b/>
      <sz val="8"/>
      <color theme="1" tint="0.249977111117893"/>
      <name val="Arial"/>
      <family val="2"/>
    </font>
    <font>
      <b/>
      <sz val="8"/>
      <color theme="1"/>
      <name val="Georgia"/>
      <family val="1"/>
    </font>
    <font>
      <sz val="10"/>
      <name val="Arial"/>
      <family val="2"/>
    </font>
    <font>
      <i/>
      <sz val="8"/>
      <color theme="1"/>
      <name val="Arial"/>
      <family val="2"/>
    </font>
    <font>
      <b/>
      <sz val="9"/>
      <color theme="1"/>
      <name val="Arial"/>
      <family val="2"/>
    </font>
    <font>
      <b/>
      <sz val="14"/>
      <color rgb="FFFF6600"/>
      <name val="Arial"/>
      <family val="2"/>
    </font>
    <font>
      <b/>
      <i/>
      <sz val="14"/>
      <color rgb="FFFF6600"/>
      <name val="Georgia"/>
      <family val="1"/>
    </font>
    <font>
      <b/>
      <i/>
      <sz val="12"/>
      <color rgb="FFFF6600"/>
      <name val="Georgia"/>
      <family val="1"/>
    </font>
    <font>
      <b/>
      <sz val="9"/>
      <color theme="1" tint="0.499984740745262"/>
      <name val="Arial"/>
      <family val="2"/>
    </font>
    <font>
      <sz val="9"/>
      <color theme="1" tint="0.499984740745262"/>
      <name val="Arial"/>
      <family val="2"/>
    </font>
    <font>
      <b/>
      <i/>
      <sz val="12"/>
      <name val="Georgia"/>
      <family val="1"/>
    </font>
  </fonts>
  <fills count="9">
    <fill>
      <patternFill patternType="none"/>
    </fill>
    <fill>
      <patternFill patternType="gray125"/>
    </fill>
    <fill>
      <patternFill patternType="solid">
        <fgColor theme="0" tint="-0.14999847407452621"/>
        <bgColor indexed="64"/>
      </patternFill>
    </fill>
    <fill>
      <patternFill patternType="solid">
        <fgColor rgb="FFFFF0CC"/>
        <bgColor indexed="64"/>
      </patternFill>
    </fill>
    <fill>
      <patternFill patternType="solid">
        <fgColor rgb="FFFFFFFF"/>
        <bgColor indexed="64"/>
      </patternFill>
    </fill>
    <fill>
      <patternFill patternType="solid">
        <fgColor theme="0"/>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FFFCC"/>
        <bgColor indexed="64"/>
      </patternFill>
    </fill>
  </fills>
  <borders count="51">
    <border>
      <left/>
      <right/>
      <top/>
      <bottom/>
      <diagonal/>
    </border>
    <border>
      <left/>
      <right style="dotted">
        <color rgb="FFA32020"/>
      </right>
      <top style="medium">
        <color rgb="FFA32020"/>
      </top>
      <bottom/>
      <diagonal/>
    </border>
    <border>
      <left/>
      <right style="dotted">
        <color rgb="FFA32020"/>
      </right>
      <top/>
      <bottom style="medium">
        <color rgb="FFA32020"/>
      </bottom>
      <diagonal/>
    </border>
    <border>
      <left/>
      <right style="dotted">
        <color rgb="FFA32020"/>
      </right>
      <top/>
      <bottom style="dotted">
        <color rgb="FFA32020"/>
      </bottom>
      <diagonal/>
    </border>
    <border>
      <left/>
      <right style="medium">
        <color rgb="FFA32020"/>
      </right>
      <top style="medium">
        <color rgb="FFA32020"/>
      </top>
      <bottom/>
      <diagonal/>
    </border>
    <border>
      <left/>
      <right/>
      <top style="medium">
        <color rgb="FFA32020"/>
      </top>
      <bottom/>
      <diagonal/>
    </border>
    <border>
      <left style="medium">
        <color rgb="FFA32020"/>
      </left>
      <right/>
      <top style="medium">
        <color rgb="FFA32020"/>
      </top>
      <bottom/>
      <diagonal/>
    </border>
    <border>
      <left/>
      <right style="medium">
        <color rgb="FFA32020"/>
      </right>
      <top/>
      <bottom style="medium">
        <color rgb="FFA32020"/>
      </bottom>
      <diagonal/>
    </border>
    <border>
      <left/>
      <right/>
      <top/>
      <bottom style="medium">
        <color rgb="FFA32020"/>
      </bottom>
      <diagonal/>
    </border>
    <border>
      <left style="medium">
        <color rgb="FFA32020"/>
      </left>
      <right/>
      <top/>
      <bottom style="medium">
        <color rgb="FFA32020"/>
      </bottom>
      <diagonal/>
    </border>
    <border>
      <left/>
      <right style="medium">
        <color rgb="FFA32020"/>
      </right>
      <top/>
      <bottom style="dotted">
        <color rgb="FFA32020"/>
      </bottom>
      <diagonal/>
    </border>
    <border>
      <left/>
      <right/>
      <top/>
      <bottom style="dotted">
        <color rgb="FFA32020"/>
      </bottom>
      <diagonal/>
    </border>
    <border>
      <left style="medium">
        <color rgb="FFA32020"/>
      </left>
      <right/>
      <top/>
      <bottom/>
      <diagonal/>
    </border>
    <border>
      <left style="dotted">
        <color rgb="FFA32020"/>
      </left>
      <right style="dotted">
        <color rgb="FFA32020"/>
      </right>
      <top style="medium">
        <color rgb="FFA32020"/>
      </top>
      <bottom/>
      <diagonal/>
    </border>
    <border>
      <left/>
      <right style="dotted">
        <color rgb="FFDC6900"/>
      </right>
      <top style="dotted">
        <color rgb="FFDC6900"/>
      </top>
      <bottom style="dotted">
        <color rgb="FFDC6900"/>
      </bottom>
      <diagonal/>
    </border>
    <border>
      <left style="dotted">
        <color rgb="FFDC6900"/>
      </left>
      <right style="dotted">
        <color rgb="FFDC6900"/>
      </right>
      <top/>
      <bottom style="dotted">
        <color rgb="FFDC6900"/>
      </bottom>
      <diagonal/>
    </border>
    <border>
      <left/>
      <right style="dotted">
        <color rgb="FFDC6900"/>
      </right>
      <top/>
      <bottom style="dotted">
        <color rgb="FFDC6900"/>
      </bottom>
      <diagonal/>
    </border>
    <border>
      <left style="dotted">
        <color rgb="FFA32020"/>
      </left>
      <right/>
      <top style="medium">
        <color rgb="FFA32020"/>
      </top>
      <bottom style="thin">
        <color rgb="FFC00000"/>
      </bottom>
      <diagonal/>
    </border>
    <border>
      <left/>
      <right/>
      <top style="medium">
        <color rgb="FFA32020"/>
      </top>
      <bottom style="thin">
        <color rgb="FFC00000"/>
      </bottom>
      <diagonal/>
    </border>
    <border>
      <left style="dotted">
        <color rgb="FFDC6900"/>
      </left>
      <right style="dotted">
        <color rgb="FFDC6900"/>
      </right>
      <top style="dotted">
        <color rgb="FFDC6900"/>
      </top>
      <bottom/>
      <diagonal/>
    </border>
    <border>
      <left/>
      <right style="dotted">
        <color rgb="FFDC6900"/>
      </right>
      <top style="dotted">
        <color rgb="FFDC6900"/>
      </top>
      <bottom/>
      <diagonal/>
    </border>
    <border>
      <left style="dotted">
        <color rgb="FFDC6900"/>
      </left>
      <right/>
      <top style="dotted">
        <color rgb="FFDC6900"/>
      </top>
      <bottom style="dotted">
        <color rgb="FFDC6900"/>
      </bottom>
      <diagonal/>
    </border>
    <border>
      <left/>
      <right style="dotted">
        <color rgb="FFA32020"/>
      </right>
      <top style="dotted">
        <color rgb="FFA32020"/>
      </top>
      <bottom style="dotted">
        <color rgb="FFA32020"/>
      </bottom>
      <diagonal/>
    </border>
    <border>
      <left/>
      <right/>
      <top style="dotted">
        <color rgb="FFA32020"/>
      </top>
      <bottom style="dotted">
        <color rgb="FFA32020"/>
      </bottom>
      <diagonal/>
    </border>
    <border>
      <left style="dotted">
        <color rgb="FFDC6900"/>
      </left>
      <right style="dotted">
        <color rgb="FFDC6900"/>
      </right>
      <top style="dotted">
        <color rgb="FFDC6900"/>
      </top>
      <bottom style="dotted">
        <color rgb="FFDC6900"/>
      </bottom>
      <diagonal/>
    </border>
    <border>
      <left/>
      <right style="dotted">
        <color rgb="FFDC6900"/>
      </right>
      <top/>
      <bottom/>
      <diagonal/>
    </border>
    <border>
      <left/>
      <right style="dotted">
        <color rgb="FFDC6900"/>
      </right>
      <top style="medium">
        <color rgb="FFDC6900"/>
      </top>
      <bottom/>
      <diagonal/>
    </border>
    <border>
      <left/>
      <right style="dotted">
        <color rgb="FFDC6900"/>
      </right>
      <top/>
      <bottom style="medium">
        <color rgb="FFDC6900"/>
      </bottom>
      <diagonal/>
    </border>
    <border>
      <left/>
      <right/>
      <top/>
      <bottom style="medium">
        <color rgb="FFDC6900"/>
      </bottom>
      <diagonal/>
    </border>
    <border>
      <left/>
      <right/>
      <top/>
      <bottom style="dotted">
        <color rgb="FFDC6900"/>
      </bottom>
      <diagonal/>
    </border>
    <border>
      <left style="dotted">
        <color rgb="FFDC6900"/>
      </left>
      <right/>
      <top style="medium">
        <color rgb="FFDC6900"/>
      </top>
      <bottom/>
      <diagonal/>
    </border>
    <border>
      <left style="dotted">
        <color rgb="FFDC6900"/>
      </left>
      <right/>
      <top/>
      <bottom style="medium">
        <color rgb="FFDC6900"/>
      </bottom>
      <diagonal/>
    </border>
    <border>
      <left style="dotted">
        <color rgb="FFDC6900"/>
      </left>
      <right/>
      <top/>
      <bottom style="dotted">
        <color rgb="FFDC6900"/>
      </bottom>
      <diagonal/>
    </border>
    <border>
      <left style="dotted">
        <color rgb="FFDC6900"/>
      </left>
      <right/>
      <top style="dotted">
        <color rgb="FFDC6900"/>
      </top>
      <bottom/>
      <diagonal/>
    </border>
    <border>
      <left/>
      <right style="dotted">
        <color rgb="FFA32020"/>
      </right>
      <top style="dotted">
        <color rgb="FFA32020"/>
      </top>
      <bottom style="medium">
        <color rgb="FFA32020"/>
      </bottom>
      <diagonal/>
    </border>
    <border>
      <left/>
      <right/>
      <top style="dotted">
        <color rgb="FFA32020"/>
      </top>
      <bottom style="medium">
        <color rgb="FFA32020"/>
      </bottom>
      <diagonal/>
    </border>
    <border>
      <left style="dotted">
        <color rgb="FFA32020"/>
      </left>
      <right style="dotted">
        <color rgb="FFA32020"/>
      </right>
      <top/>
      <bottom style="thin">
        <color indexed="64"/>
      </bottom>
      <diagonal/>
    </border>
    <border>
      <left/>
      <right style="dotted">
        <color rgb="FFA32020"/>
      </right>
      <top/>
      <bottom style="thin">
        <color indexed="64"/>
      </bottom>
      <diagonal/>
    </border>
    <border>
      <left style="dotted">
        <color rgb="FFA32020"/>
      </left>
      <right style="dotted">
        <color rgb="FFA32020"/>
      </right>
      <top style="thin">
        <color rgb="FFC00000"/>
      </top>
      <bottom style="thin">
        <color indexed="64"/>
      </bottom>
      <diagonal/>
    </border>
    <border>
      <left/>
      <right/>
      <top style="thin">
        <color rgb="FFC00000"/>
      </top>
      <bottom style="thin">
        <color indexed="64"/>
      </bottom>
      <diagonal/>
    </border>
    <border>
      <left style="dotted">
        <color rgb="FFA32020"/>
      </left>
      <right/>
      <top style="medium">
        <color rgb="FFA32020"/>
      </top>
      <bottom/>
      <diagonal/>
    </border>
    <border>
      <left style="dotted">
        <color rgb="FFA32020"/>
      </left>
      <right/>
      <top/>
      <bottom style="thin">
        <color indexed="64"/>
      </bottom>
      <diagonal/>
    </border>
    <border>
      <left/>
      <right/>
      <top style="thin">
        <color indexed="64"/>
      </top>
      <bottom/>
      <diagonal/>
    </border>
    <border>
      <left/>
      <right style="dotted">
        <color rgb="FFA32020"/>
      </right>
      <top/>
      <bottom/>
      <diagonal/>
    </border>
    <border>
      <left/>
      <right style="dotted">
        <color rgb="FFA32020"/>
      </right>
      <top style="dotted">
        <color rgb="FFA32020"/>
      </top>
      <bottom/>
      <diagonal/>
    </border>
    <border>
      <left/>
      <right/>
      <top style="dotted">
        <color rgb="FFA32020"/>
      </top>
      <bottom/>
      <diagonal/>
    </border>
    <border>
      <left/>
      <right style="dotted">
        <color rgb="FFA32020"/>
      </right>
      <top style="thin">
        <color indexed="64"/>
      </top>
      <bottom style="dotted">
        <color rgb="FFA32020"/>
      </bottom>
      <diagonal/>
    </border>
    <border>
      <left/>
      <right/>
      <top style="thin">
        <color indexed="64"/>
      </top>
      <bottom style="dotted">
        <color rgb="FFA32020"/>
      </bottom>
      <diagonal/>
    </border>
    <border>
      <left/>
      <right/>
      <top/>
      <bottom style="thin">
        <color indexed="64"/>
      </bottom>
      <diagonal/>
    </border>
    <border>
      <left style="dotted">
        <color rgb="FFA32020"/>
      </left>
      <right/>
      <top style="thin">
        <color indexed="64"/>
      </top>
      <bottom style="dotted">
        <color rgb="FFA32020"/>
      </bottom>
      <diagonal/>
    </border>
    <border>
      <left style="dotted">
        <color rgb="FFA32020"/>
      </left>
      <right/>
      <top style="dotted">
        <color rgb="FFA32020"/>
      </top>
      <bottom style="dotted">
        <color rgb="FFA32020"/>
      </bottom>
      <diagonal/>
    </border>
  </borders>
  <cellStyleXfs count="63">
    <xf numFmtId="0" fontId="0" fillId="0" borderId="0"/>
    <xf numFmtId="9" fontId="8" fillId="0" borderId="0" applyFont="0" applyFill="0" applyBorder="0" applyAlignment="0" applyProtection="0"/>
    <xf numFmtId="0" fontId="9" fillId="0" borderId="0"/>
    <xf numFmtId="0" fontId="8" fillId="0" borderId="0"/>
    <xf numFmtId="0" fontId="7" fillId="0" borderId="0"/>
    <xf numFmtId="0" fontId="6" fillId="0" borderId="0"/>
    <xf numFmtId="164" fontId="8" fillId="0" borderId="0" applyFont="0" applyFill="0" applyBorder="0" applyAlignment="0" applyProtection="0"/>
    <xf numFmtId="0" fontId="5" fillId="0" borderId="0"/>
    <xf numFmtId="0" fontId="4" fillId="0" borderId="0"/>
    <xf numFmtId="164" fontId="8" fillId="0" borderId="0" applyFont="0" applyFill="0" applyBorder="0" applyAlignment="0" applyProtection="0"/>
    <xf numFmtId="0" fontId="4" fillId="0" borderId="0"/>
    <xf numFmtId="164" fontId="8" fillId="0" borderId="0" applyFont="0" applyFill="0" applyBorder="0" applyAlignment="0" applyProtection="0"/>
    <xf numFmtId="0" fontId="4" fillId="0" borderId="0"/>
    <xf numFmtId="0" fontId="3" fillId="0" borderId="0"/>
    <xf numFmtId="164" fontId="8" fillId="0" borderId="0" applyFont="0" applyFill="0" applyBorder="0" applyAlignment="0" applyProtection="0"/>
    <xf numFmtId="0" fontId="3" fillId="0" borderId="0"/>
    <xf numFmtId="164" fontId="8" fillId="0" borderId="0" applyFont="0" applyFill="0" applyBorder="0" applyAlignment="0" applyProtection="0"/>
    <xf numFmtId="0" fontId="3" fillId="0" borderId="0"/>
    <xf numFmtId="0" fontId="3" fillId="0" borderId="0"/>
    <xf numFmtId="164" fontId="8" fillId="0" borderId="0" applyFont="0" applyFill="0" applyBorder="0" applyAlignment="0" applyProtection="0"/>
    <xf numFmtId="0" fontId="3" fillId="0" borderId="0"/>
    <xf numFmtId="164" fontId="8" fillId="0" borderId="0" applyFont="0" applyFill="0" applyBorder="0" applyAlignment="0" applyProtection="0"/>
    <xf numFmtId="0" fontId="3" fillId="0" borderId="0"/>
    <xf numFmtId="0" fontId="2" fillId="0" borderId="0"/>
    <xf numFmtId="164" fontId="8" fillId="0" borderId="0" applyFont="0" applyFill="0" applyBorder="0" applyAlignment="0" applyProtection="0"/>
    <xf numFmtId="0" fontId="2" fillId="0" borderId="0"/>
    <xf numFmtId="164" fontId="8" fillId="0" borderId="0" applyFont="0" applyFill="0" applyBorder="0" applyAlignment="0" applyProtection="0"/>
    <xf numFmtId="0" fontId="2" fillId="0" borderId="0"/>
    <xf numFmtId="0" fontId="2" fillId="0" borderId="0"/>
    <xf numFmtId="164" fontId="8" fillId="0" borderId="0" applyFont="0" applyFill="0" applyBorder="0" applyAlignment="0" applyProtection="0"/>
    <xf numFmtId="0" fontId="2" fillId="0" borderId="0"/>
    <xf numFmtId="164" fontId="8" fillId="0" borderId="0" applyFont="0" applyFill="0" applyBorder="0" applyAlignment="0" applyProtection="0"/>
    <xf numFmtId="0" fontId="2" fillId="0" borderId="0"/>
    <xf numFmtId="0" fontId="2" fillId="0" borderId="0"/>
    <xf numFmtId="164" fontId="8" fillId="0" borderId="0" applyFont="0" applyFill="0" applyBorder="0" applyAlignment="0" applyProtection="0"/>
    <xf numFmtId="0" fontId="2" fillId="0" borderId="0"/>
    <xf numFmtId="164" fontId="8" fillId="0" borderId="0" applyFont="0" applyFill="0" applyBorder="0" applyAlignment="0" applyProtection="0"/>
    <xf numFmtId="0" fontId="2" fillId="0" borderId="0"/>
    <xf numFmtId="0" fontId="2" fillId="0" borderId="0"/>
    <xf numFmtId="164" fontId="8" fillId="0" borderId="0" applyFont="0" applyFill="0" applyBorder="0" applyAlignment="0" applyProtection="0"/>
    <xf numFmtId="0" fontId="2" fillId="0" borderId="0"/>
    <xf numFmtId="164" fontId="8" fillId="0" borderId="0" applyFont="0" applyFill="0" applyBorder="0" applyAlignment="0" applyProtection="0"/>
    <xf numFmtId="0" fontId="2" fillId="0" borderId="0"/>
    <xf numFmtId="0" fontId="1" fillId="0" borderId="0"/>
    <xf numFmtId="164" fontId="8" fillId="0" borderId="0" applyFont="0" applyFill="0" applyBorder="0" applyAlignment="0" applyProtection="0"/>
    <xf numFmtId="0" fontId="1" fillId="0" borderId="0"/>
    <xf numFmtId="164" fontId="8" fillId="0" borderId="0" applyFont="0" applyFill="0" applyBorder="0" applyAlignment="0" applyProtection="0"/>
    <xf numFmtId="0" fontId="1" fillId="0" borderId="0"/>
    <xf numFmtId="0" fontId="1" fillId="0" borderId="0"/>
    <xf numFmtId="164" fontId="8" fillId="0" borderId="0" applyFont="0" applyFill="0" applyBorder="0" applyAlignment="0" applyProtection="0"/>
    <xf numFmtId="0" fontId="1" fillId="0" borderId="0"/>
    <xf numFmtId="164" fontId="8" fillId="0" borderId="0" applyFont="0" applyFill="0" applyBorder="0" applyAlignment="0" applyProtection="0"/>
    <xf numFmtId="0" fontId="1" fillId="0" borderId="0"/>
    <xf numFmtId="0" fontId="1" fillId="0" borderId="0"/>
    <xf numFmtId="164" fontId="8" fillId="0" borderId="0" applyFont="0" applyFill="0" applyBorder="0" applyAlignment="0" applyProtection="0"/>
    <xf numFmtId="0" fontId="1" fillId="0" borderId="0"/>
    <xf numFmtId="164" fontId="8" fillId="0" borderId="0" applyFont="0" applyFill="0" applyBorder="0" applyAlignment="0" applyProtection="0"/>
    <xf numFmtId="0" fontId="1" fillId="0" borderId="0"/>
    <xf numFmtId="0" fontId="1" fillId="0" borderId="0"/>
    <xf numFmtId="164" fontId="8" fillId="0" borderId="0" applyFont="0" applyFill="0" applyBorder="0" applyAlignment="0" applyProtection="0"/>
    <xf numFmtId="0" fontId="1" fillId="0" borderId="0"/>
    <xf numFmtId="164" fontId="8" fillId="0" borderId="0" applyFont="0" applyFill="0" applyBorder="0" applyAlignment="0" applyProtection="0"/>
    <xf numFmtId="0" fontId="1" fillId="0" borderId="0"/>
  </cellStyleXfs>
  <cellXfs count="222">
    <xf numFmtId="0" fontId="0" fillId="0" borderId="0" xfId="0"/>
    <xf numFmtId="0" fontId="0" fillId="0" borderId="0" xfId="0" applyAlignment="1">
      <alignment vertical="center"/>
    </xf>
    <xf numFmtId="0" fontId="13" fillId="0" borderId="12" xfId="3" applyFont="1" applyBorder="1"/>
    <xf numFmtId="0" fontId="13" fillId="0" borderId="0" xfId="3" applyFont="1"/>
    <xf numFmtId="165" fontId="0" fillId="0" borderId="0" xfId="0" applyNumberFormat="1" applyAlignment="1">
      <alignment vertical="center"/>
    </xf>
    <xf numFmtId="165" fontId="0" fillId="0" borderId="0" xfId="0" applyNumberFormat="1"/>
    <xf numFmtId="0" fontId="14" fillId="0" borderId="0" xfId="0" applyFont="1"/>
    <xf numFmtId="0" fontId="0" fillId="5" borderId="0" xfId="0" applyFill="1"/>
    <xf numFmtId="0" fontId="16" fillId="5" borderId="0" xfId="0" applyFont="1" applyFill="1" applyAlignment="1">
      <alignment vertical="center"/>
    </xf>
    <xf numFmtId="0" fontId="15" fillId="5" borderId="0" xfId="0" applyFont="1" applyFill="1" applyAlignment="1">
      <alignment vertical="center"/>
    </xf>
    <xf numFmtId="0" fontId="10" fillId="4" borderId="0" xfId="0" applyFont="1" applyFill="1" applyAlignment="1">
      <alignment vertical="center" wrapText="1"/>
    </xf>
    <xf numFmtId="0" fontId="11" fillId="4" borderId="0" xfId="0" applyFont="1" applyFill="1" applyAlignment="1">
      <alignment horizontal="right" vertical="center" wrapText="1"/>
    </xf>
    <xf numFmtId="10" fontId="11" fillId="4" borderId="0" xfId="0" applyNumberFormat="1" applyFont="1" applyFill="1" applyAlignment="1">
      <alignment horizontal="right" vertical="center" wrapText="1"/>
    </xf>
    <xf numFmtId="0" fontId="12" fillId="5" borderId="0" xfId="0" applyFont="1" applyFill="1" applyAlignment="1">
      <alignment vertical="center"/>
    </xf>
    <xf numFmtId="0" fontId="17" fillId="5" borderId="0" xfId="0" applyFont="1" applyFill="1" applyAlignment="1">
      <alignment horizontal="justify" vertical="center"/>
    </xf>
    <xf numFmtId="10" fontId="0" fillId="5" borderId="0" xfId="1" applyNumberFormat="1" applyFont="1" applyFill="1"/>
    <xf numFmtId="0" fontId="0" fillId="5" borderId="0" xfId="0" applyFill="1" applyAlignment="1">
      <alignment vertical="center"/>
    </xf>
    <xf numFmtId="0" fontId="19" fillId="5" borderId="0" xfId="0" applyFont="1" applyFill="1" applyAlignment="1">
      <alignment vertical="center"/>
    </xf>
    <xf numFmtId="0" fontId="20" fillId="5" borderId="0" xfId="0" applyFont="1" applyFill="1" applyAlignment="1">
      <alignment vertical="center"/>
    </xf>
    <xf numFmtId="0" fontId="19" fillId="5" borderId="0" xfId="0" applyFont="1" applyFill="1"/>
    <xf numFmtId="0" fontId="21" fillId="5" borderId="0" xfId="0" applyFont="1" applyFill="1" applyAlignment="1">
      <alignment vertical="center"/>
    </xf>
    <xf numFmtId="0" fontId="19" fillId="5" borderId="0" xfId="0" applyFont="1" applyFill="1" applyAlignment="1">
      <alignment vertical="center" wrapText="1"/>
    </xf>
    <xf numFmtId="0" fontId="20" fillId="5" borderId="16" xfId="0" applyFont="1" applyFill="1" applyBorder="1" applyAlignment="1">
      <alignment vertical="center" wrapText="1"/>
    </xf>
    <xf numFmtId="0" fontId="19" fillId="5" borderId="29" xfId="0" applyFont="1" applyFill="1" applyBorder="1" applyAlignment="1">
      <alignment vertical="center" wrapText="1"/>
    </xf>
    <xf numFmtId="0" fontId="20" fillId="5" borderId="27" xfId="0" applyFont="1" applyFill="1" applyBorder="1" applyAlignment="1">
      <alignment vertical="center" wrapText="1"/>
    </xf>
    <xf numFmtId="0" fontId="19" fillId="5" borderId="28" xfId="0" applyFont="1" applyFill="1" applyBorder="1" applyAlignment="1">
      <alignment vertical="center" wrapText="1"/>
    </xf>
    <xf numFmtId="0" fontId="20" fillId="5" borderId="25" xfId="0" applyFont="1" applyFill="1" applyBorder="1" applyAlignment="1">
      <alignment vertical="center" wrapText="1"/>
    </xf>
    <xf numFmtId="0" fontId="20" fillId="5" borderId="20" xfId="0" applyFont="1" applyFill="1" applyBorder="1" applyAlignment="1">
      <alignment vertical="center" wrapText="1"/>
    </xf>
    <xf numFmtId="0" fontId="20" fillId="5" borderId="14" xfId="0" applyFont="1" applyFill="1" applyBorder="1" applyAlignment="1">
      <alignment vertical="center" wrapText="1"/>
    </xf>
    <xf numFmtId="0" fontId="22" fillId="5" borderId="0" xfId="0" applyFont="1" applyFill="1" applyAlignment="1">
      <alignment vertical="center"/>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16" xfId="0" applyFont="1" applyBorder="1" applyAlignment="1">
      <alignment horizontal="center" vertical="center" wrapText="1"/>
    </xf>
    <xf numFmtId="165" fontId="30" fillId="0" borderId="16" xfId="0" applyNumberFormat="1" applyFont="1" applyBorder="1" applyAlignment="1">
      <alignment horizontal="center" vertical="center" wrapText="1"/>
    </xf>
    <xf numFmtId="0" fontId="24" fillId="2" borderId="8"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1" xfId="0" applyFont="1" applyBorder="1" applyAlignment="1">
      <alignment horizontal="center" vertical="center"/>
    </xf>
    <xf numFmtId="0" fontId="24" fillId="0" borderId="5" xfId="0" applyFont="1" applyBorder="1" applyAlignment="1">
      <alignment horizontal="center" vertical="center" wrapText="1"/>
    </xf>
    <xf numFmtId="0" fontId="24" fillId="0" borderId="2" xfId="0" applyFont="1" applyBorder="1" applyAlignment="1">
      <alignment horizontal="center" vertical="center"/>
    </xf>
    <xf numFmtId="0" fontId="24" fillId="0" borderId="8" xfId="0" applyFont="1" applyBorder="1" applyAlignment="1">
      <alignment horizontal="center" vertical="center" wrapText="1"/>
    </xf>
    <xf numFmtId="0" fontId="14" fillId="5" borderId="0" xfId="0" applyFont="1" applyFill="1" applyAlignment="1">
      <alignment vertical="center"/>
    </xf>
    <xf numFmtId="0" fontId="29" fillId="0" borderId="0" xfId="3" applyFont="1" applyAlignment="1">
      <alignment vertical="center"/>
    </xf>
    <xf numFmtId="165" fontId="10" fillId="0" borderId="11" xfId="0" applyNumberFormat="1" applyFont="1" applyBorder="1" applyAlignment="1">
      <alignment horizontal="center" vertical="center" wrapText="1"/>
    </xf>
    <xf numFmtId="0" fontId="10" fillId="0" borderId="3" xfId="0" applyFont="1" applyBorder="1" applyAlignment="1">
      <alignment horizontal="right" vertical="center" wrapText="1"/>
    </xf>
    <xf numFmtId="167" fontId="10" fillId="0" borderId="3" xfId="0" applyNumberFormat="1" applyFont="1" applyBorder="1" applyAlignment="1">
      <alignment horizontal="right" vertical="center" wrapText="1"/>
    </xf>
    <xf numFmtId="165" fontId="10" fillId="0" borderId="3" xfId="1" applyNumberFormat="1" applyFont="1" applyBorder="1" applyAlignment="1">
      <alignment horizontal="right" vertical="center" wrapText="1"/>
    </xf>
    <xf numFmtId="0" fontId="24" fillId="0" borderId="13" xfId="0" applyFont="1" applyBorder="1" applyAlignment="1">
      <alignment horizontal="center" vertical="center" wrapText="1"/>
    </xf>
    <xf numFmtId="0" fontId="27"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8" fillId="0" borderId="37" xfId="0" applyFont="1" applyBorder="1" applyAlignment="1">
      <alignment horizontal="center" vertical="center" wrapText="1"/>
    </xf>
    <xf numFmtId="0" fontId="23" fillId="0" borderId="37" xfId="0" applyFont="1" applyBorder="1" applyAlignment="1">
      <alignment horizontal="center" vertical="center" wrapText="1"/>
    </xf>
    <xf numFmtId="165" fontId="0" fillId="5" borderId="0" xfId="0" applyNumberFormat="1" applyFill="1"/>
    <xf numFmtId="166" fontId="10" fillId="0" borderId="3" xfId="0" applyNumberFormat="1" applyFont="1" applyBorder="1" applyAlignment="1">
      <alignment horizontal="right" vertical="center" wrapText="1"/>
    </xf>
    <xf numFmtId="0" fontId="11" fillId="0" borderId="10" xfId="3" applyFont="1" applyBorder="1" applyAlignment="1">
      <alignment vertical="center"/>
    </xf>
    <xf numFmtId="0" fontId="11" fillId="0" borderId="7" xfId="3" applyFont="1" applyBorder="1" applyAlignment="1">
      <alignment vertical="center"/>
    </xf>
    <xf numFmtId="0" fontId="10" fillId="0" borderId="3" xfId="0" applyFont="1" applyBorder="1" applyAlignment="1">
      <alignment vertical="center"/>
    </xf>
    <xf numFmtId="0" fontId="10" fillId="0" borderId="2" xfId="0" applyFont="1" applyBorder="1" applyAlignment="1">
      <alignment vertical="center"/>
    </xf>
    <xf numFmtId="0" fontId="10" fillId="0" borderId="34" xfId="0" applyFont="1" applyBorder="1" applyAlignment="1">
      <alignment vertical="center"/>
    </xf>
    <xf numFmtId="165" fontId="23" fillId="0" borderId="38" xfId="0" applyNumberFormat="1" applyFont="1" applyBorder="1" applyAlignment="1">
      <alignment horizontal="center" vertical="center" wrapText="1"/>
    </xf>
    <xf numFmtId="165" fontId="23" fillId="0" borderId="39" xfId="0" applyNumberFormat="1" applyFont="1" applyBorder="1" applyAlignment="1">
      <alignment horizontal="center" vertical="center" wrapText="1"/>
    </xf>
    <xf numFmtId="165" fontId="11" fillId="3" borderId="24" xfId="1" applyNumberFormat="1" applyFont="1" applyFill="1" applyBorder="1" applyAlignment="1">
      <alignment vertical="center" wrapText="1"/>
    </xf>
    <xf numFmtId="165" fontId="10" fillId="6" borderId="11" xfId="0" applyNumberFormat="1" applyFont="1" applyFill="1" applyBorder="1" applyAlignment="1">
      <alignment horizontal="right" vertical="center" wrapText="1"/>
    </xf>
    <xf numFmtId="165" fontId="10" fillId="6" borderId="8" xfId="0" applyNumberFormat="1" applyFont="1" applyFill="1" applyBorder="1" applyAlignment="1">
      <alignment horizontal="right" vertical="center" wrapText="1"/>
    </xf>
    <xf numFmtId="10" fontId="13" fillId="0" borderId="0" xfId="3" applyNumberFormat="1" applyFont="1"/>
    <xf numFmtId="165" fontId="33" fillId="0" borderId="22" xfId="0" applyNumberFormat="1" applyFont="1" applyBorder="1" applyAlignment="1">
      <alignment horizontal="right" vertical="center" wrapText="1"/>
    </xf>
    <xf numFmtId="165" fontId="33" fillId="0" borderId="35" xfId="0" applyNumberFormat="1" applyFont="1" applyBorder="1" applyAlignment="1">
      <alignment horizontal="center" vertical="center" wrapText="1"/>
    </xf>
    <xf numFmtId="9" fontId="0" fillId="5" borderId="0" xfId="0" applyNumberFormat="1" applyFill="1"/>
    <xf numFmtId="166" fontId="11" fillId="0" borderId="16" xfId="0" applyNumberFormat="1" applyFont="1" applyBorder="1" applyAlignment="1">
      <alignment horizontal="center" vertical="center" wrapText="1"/>
    </xf>
    <xf numFmtId="165" fontId="30" fillId="0" borderId="14" xfId="0" applyNumberFormat="1" applyFont="1" applyBorder="1" applyAlignment="1">
      <alignment horizontal="center" vertical="center" wrapText="1"/>
    </xf>
    <xf numFmtId="165" fontId="10" fillId="3" borderId="14" xfId="0" applyNumberFormat="1" applyFont="1" applyFill="1" applyBorder="1" applyAlignment="1">
      <alignment horizontal="right" vertical="center" wrapText="1"/>
    </xf>
    <xf numFmtId="166" fontId="10" fillId="3" borderId="14" xfId="0" applyNumberFormat="1" applyFont="1" applyFill="1" applyBorder="1" applyAlignment="1">
      <alignment horizontal="right" vertical="center" wrapText="1"/>
    </xf>
    <xf numFmtId="165" fontId="10" fillId="0" borderId="3" xfId="1" applyNumberFormat="1" applyFont="1" applyFill="1" applyBorder="1" applyAlignment="1">
      <alignment horizontal="right" vertical="center" wrapText="1"/>
    </xf>
    <xf numFmtId="165" fontId="10" fillId="0" borderId="35" xfId="0" applyNumberFormat="1" applyFont="1" applyBorder="1" applyAlignment="1">
      <alignment horizontal="center" vertical="center" wrapText="1"/>
    </xf>
    <xf numFmtId="165" fontId="33" fillId="0" borderId="11" xfId="0" applyNumberFormat="1" applyFont="1" applyBorder="1" applyAlignment="1">
      <alignment horizontal="center" vertical="center" wrapText="1"/>
    </xf>
    <xf numFmtId="166" fontId="33" fillId="3" borderId="15" xfId="0" applyNumberFormat="1" applyFont="1" applyFill="1" applyBorder="1" applyAlignment="1">
      <alignment horizontal="center" vertical="center" wrapText="1"/>
    </xf>
    <xf numFmtId="9" fontId="33" fillId="3" borderId="15" xfId="1" applyFont="1" applyFill="1" applyBorder="1" applyAlignment="1">
      <alignment horizontal="center" vertical="center" wrapText="1"/>
    </xf>
    <xf numFmtId="166" fontId="33" fillId="3" borderId="24" xfId="0" applyNumberFormat="1" applyFont="1" applyFill="1" applyBorder="1" applyAlignment="1">
      <alignment vertical="center" wrapText="1"/>
    </xf>
    <xf numFmtId="167" fontId="0" fillId="0" borderId="0" xfId="0" applyNumberFormat="1" applyAlignment="1">
      <alignment vertical="center"/>
    </xf>
    <xf numFmtId="166" fontId="0" fillId="0" borderId="0" xfId="0" applyNumberFormat="1"/>
    <xf numFmtId="0" fontId="33"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11" fillId="3" borderId="15" xfId="0" applyFont="1" applyFill="1" applyBorder="1" applyAlignment="1">
      <alignment horizontal="center" vertical="center" wrapText="1"/>
    </xf>
    <xf numFmtId="9" fontId="11" fillId="3" borderId="16" xfId="0" applyNumberFormat="1" applyFont="1" applyFill="1" applyBorder="1" applyAlignment="1">
      <alignment horizontal="center" vertical="center" wrapText="1"/>
    </xf>
    <xf numFmtId="0" fontId="34" fillId="0" borderId="0" xfId="0" applyFont="1" applyAlignment="1">
      <alignment vertical="center"/>
    </xf>
    <xf numFmtId="0" fontId="19" fillId="0" borderId="0" xfId="0" applyFont="1"/>
    <xf numFmtId="0" fontId="35" fillId="0" borderId="0" xfId="0" applyFont="1"/>
    <xf numFmtId="0" fontId="20" fillId="0" borderId="0" xfId="0" applyFont="1"/>
    <xf numFmtId="0" fontId="36" fillId="0" borderId="0" xfId="0" applyFont="1"/>
    <xf numFmtId="0" fontId="37" fillId="0" borderId="0" xfId="0" applyFont="1" applyAlignment="1">
      <alignment horizontal="center" vertical="center" wrapText="1"/>
    </xf>
    <xf numFmtId="0" fontId="38" fillId="0" borderId="0" xfId="0" applyFont="1"/>
    <xf numFmtId="0" fontId="36" fillId="5" borderId="0" xfId="0" applyFont="1" applyFill="1"/>
    <xf numFmtId="0" fontId="38" fillId="5" borderId="0" xfId="0" applyFont="1" applyFill="1"/>
    <xf numFmtId="165" fontId="33" fillId="0" borderId="23" xfId="0" applyNumberFormat="1" applyFont="1" applyBorder="1" applyAlignment="1">
      <alignment horizontal="right" vertical="center" wrapText="1"/>
    </xf>
    <xf numFmtId="0" fontId="36" fillId="0" borderId="0" xfId="0" applyFont="1" applyAlignment="1">
      <alignment vertical="center"/>
    </xf>
    <xf numFmtId="2" fontId="38" fillId="0" borderId="0" xfId="0" applyNumberFormat="1" applyFont="1" applyAlignment="1">
      <alignment vertical="center"/>
    </xf>
    <xf numFmtId="0" fontId="24" fillId="0" borderId="40" xfId="0" applyFont="1" applyBorder="1" applyAlignment="1">
      <alignment horizontal="center" vertical="center" wrapText="1"/>
    </xf>
    <xf numFmtId="0" fontId="27" fillId="0" borderId="41" xfId="0" applyFont="1" applyBorder="1" applyAlignment="1">
      <alignment horizontal="center" vertical="center" wrapText="1"/>
    </xf>
    <xf numFmtId="165" fontId="10" fillId="0" borderId="11" xfId="1" applyNumberFormat="1" applyFont="1" applyFill="1" applyBorder="1" applyAlignment="1">
      <alignment horizontal="right" vertical="center" wrapText="1"/>
    </xf>
    <xf numFmtId="165" fontId="10" fillId="0" borderId="11" xfId="1" applyNumberFormat="1" applyFont="1" applyBorder="1" applyAlignment="1">
      <alignment horizontal="right" vertical="center" wrapText="1"/>
    </xf>
    <xf numFmtId="2" fontId="36" fillId="0" borderId="0" xfId="0" applyNumberFormat="1" applyFont="1" applyAlignment="1">
      <alignment vertical="center"/>
    </xf>
    <xf numFmtId="9" fontId="33" fillId="0" borderId="15" xfId="1" applyFont="1" applyFill="1" applyBorder="1" applyAlignment="1">
      <alignment horizontal="center" vertical="center" wrapText="1"/>
    </xf>
    <xf numFmtId="165" fontId="11" fillId="0" borderId="24" xfId="1" applyNumberFormat="1" applyFont="1" applyFill="1" applyBorder="1" applyAlignment="1">
      <alignment vertical="center" wrapText="1"/>
    </xf>
    <xf numFmtId="0" fontId="11" fillId="0" borderId="0" xfId="0" applyFont="1" applyAlignment="1">
      <alignment vertical="center"/>
    </xf>
    <xf numFmtId="165" fontId="13" fillId="0" borderId="0" xfId="3" applyNumberFormat="1" applyFont="1"/>
    <xf numFmtId="0" fontId="40" fillId="0" borderId="1" xfId="0" applyFont="1" applyBorder="1" applyAlignment="1">
      <alignment horizontal="center" vertical="center" wrapText="1"/>
    </xf>
    <xf numFmtId="0" fontId="40" fillId="0" borderId="37" xfId="0" applyFont="1" applyBorder="1" applyAlignment="1">
      <alignment horizontal="center" vertical="center" wrapText="1"/>
    </xf>
    <xf numFmtId="17" fontId="24" fillId="2" borderId="5" xfId="3" applyNumberFormat="1" applyFont="1" applyFill="1" applyBorder="1" applyAlignment="1">
      <alignment horizontal="center" vertical="center" wrapText="1"/>
    </xf>
    <xf numFmtId="0" fontId="20" fillId="0" borderId="20" xfId="0" applyFont="1" applyBorder="1" applyAlignment="1">
      <alignment vertical="center" wrapText="1"/>
    </xf>
    <xf numFmtId="0" fontId="19" fillId="0" borderId="29" xfId="0" applyFont="1" applyBorder="1" applyAlignment="1">
      <alignment vertical="center" wrapText="1"/>
    </xf>
    <xf numFmtId="0" fontId="19" fillId="0" borderId="0" xfId="0" applyFont="1" applyAlignment="1">
      <alignment vertical="center" wrapText="1"/>
    </xf>
    <xf numFmtId="0" fontId="31" fillId="5" borderId="0" xfId="0" applyFont="1" applyFill="1" applyAlignment="1">
      <alignment horizontal="left" vertical="center" wrapText="1"/>
    </xf>
    <xf numFmtId="0" fontId="30" fillId="0" borderId="19" xfId="0" applyFont="1" applyBorder="1" applyAlignment="1">
      <alignment horizontal="center" vertical="center" wrapText="1"/>
    </xf>
    <xf numFmtId="0" fontId="30" fillId="0" borderId="15" xfId="0" applyFont="1" applyBorder="1" applyAlignment="1">
      <alignment horizontal="center" vertical="center" wrapText="1"/>
    </xf>
    <xf numFmtId="165" fontId="10" fillId="3" borderId="24" xfId="0" applyNumberFormat="1" applyFont="1" applyFill="1" applyBorder="1" applyAlignment="1">
      <alignment horizontal="right" vertical="center" wrapText="1"/>
    </xf>
    <xf numFmtId="165" fontId="33" fillId="0" borderId="3" xfId="0" applyNumberFormat="1" applyFont="1" applyBorder="1" applyAlignment="1">
      <alignment horizontal="right" vertical="center" wrapText="1"/>
    </xf>
    <xf numFmtId="165" fontId="33" fillId="0" borderId="11" xfId="0" applyNumberFormat="1" applyFont="1" applyBorder="1" applyAlignment="1">
      <alignment horizontal="right" vertical="center" wrapText="1"/>
    </xf>
    <xf numFmtId="168" fontId="0" fillId="5" borderId="0" xfId="0" applyNumberFormat="1" applyFill="1"/>
    <xf numFmtId="167" fontId="39" fillId="2" borderId="3" xfId="0" applyNumberFormat="1" applyFont="1" applyFill="1" applyBorder="1" applyAlignment="1">
      <alignment horizontal="right" vertical="center" wrapText="1"/>
    </xf>
    <xf numFmtId="0" fontId="42" fillId="0" borderId="0" xfId="0" applyFont="1"/>
    <xf numFmtId="167" fontId="10" fillId="0" borderId="43" xfId="0" applyNumberFormat="1" applyFont="1" applyBorder="1" applyAlignment="1">
      <alignment horizontal="right" vertical="center" wrapText="1"/>
    </xf>
    <xf numFmtId="167" fontId="39" fillId="2" borderId="43" xfId="0" applyNumberFormat="1" applyFont="1" applyFill="1" applyBorder="1" applyAlignment="1">
      <alignment horizontal="right" vertical="center" wrapText="1"/>
    </xf>
    <xf numFmtId="165" fontId="33" fillId="0" borderId="44" xfId="0" applyNumberFormat="1" applyFont="1" applyBorder="1" applyAlignment="1">
      <alignment horizontal="right" vertical="center" wrapText="1"/>
    </xf>
    <xf numFmtId="165" fontId="33" fillId="0" borderId="45" xfId="0" applyNumberFormat="1" applyFont="1" applyBorder="1" applyAlignment="1">
      <alignment horizontal="right" vertical="center" wrapText="1"/>
    </xf>
    <xf numFmtId="167" fontId="10" fillId="0" borderId="46" xfId="0" applyNumberFormat="1" applyFont="1" applyBorder="1" applyAlignment="1">
      <alignment horizontal="right" vertical="center" wrapText="1"/>
    </xf>
    <xf numFmtId="167" fontId="39" fillId="2" borderId="46" xfId="0" applyNumberFormat="1" applyFont="1" applyFill="1" applyBorder="1" applyAlignment="1">
      <alignment horizontal="right" vertical="center" wrapText="1"/>
    </xf>
    <xf numFmtId="165" fontId="33" fillId="0" borderId="46" xfId="0" applyNumberFormat="1" applyFont="1" applyBorder="1" applyAlignment="1">
      <alignment horizontal="right" vertical="center" wrapText="1"/>
    </xf>
    <xf numFmtId="165" fontId="33" fillId="0" borderId="47" xfId="0" applyNumberFormat="1" applyFont="1" applyBorder="1" applyAlignment="1">
      <alignment horizontal="right" vertical="center" wrapText="1"/>
    </xf>
    <xf numFmtId="2" fontId="38" fillId="0" borderId="42" xfId="0" applyNumberFormat="1" applyFont="1" applyBorder="1" applyAlignment="1">
      <alignment vertical="center"/>
    </xf>
    <xf numFmtId="167" fontId="43" fillId="0" borderId="0" xfId="0" applyNumberFormat="1" applyFont="1" applyAlignment="1">
      <alignment vertical="center"/>
    </xf>
    <xf numFmtId="0" fontId="19" fillId="5" borderId="0" xfId="0" applyFont="1" applyFill="1" applyAlignment="1">
      <alignment horizontal="left" vertical="center" wrapText="1"/>
    </xf>
    <xf numFmtId="0" fontId="45" fillId="5" borderId="0" xfId="0" applyFont="1" applyFill="1" applyAlignment="1">
      <alignment vertical="center"/>
    </xf>
    <xf numFmtId="0" fontId="44" fillId="0" borderId="0" xfId="0" applyFont="1" applyAlignment="1">
      <alignment vertical="top"/>
    </xf>
    <xf numFmtId="0" fontId="45" fillId="0" borderId="0" xfId="0" applyFont="1" applyAlignment="1">
      <alignment vertical="center"/>
    </xf>
    <xf numFmtId="0" fontId="19" fillId="0" borderId="0" xfId="0" applyFont="1" applyAlignment="1">
      <alignment wrapText="1"/>
    </xf>
    <xf numFmtId="0" fontId="46" fillId="5" borderId="0" xfId="0" applyFont="1" applyFill="1" applyAlignment="1">
      <alignment vertical="center"/>
    </xf>
    <xf numFmtId="0" fontId="47" fillId="5" borderId="0" xfId="0" applyFont="1" applyFill="1" applyAlignment="1">
      <alignment vertical="center"/>
    </xf>
    <xf numFmtId="0" fontId="19" fillId="0" borderId="28" xfId="0" applyFont="1" applyBorder="1" applyAlignment="1">
      <alignment vertical="center" wrapText="1"/>
    </xf>
    <xf numFmtId="0" fontId="0" fillId="7" borderId="0" xfId="0" applyFill="1" applyAlignment="1">
      <alignment vertical="center"/>
    </xf>
    <xf numFmtId="0" fontId="48" fillId="7" borderId="0" xfId="0" applyFont="1" applyFill="1" applyAlignment="1">
      <alignment vertical="center"/>
    </xf>
    <xf numFmtId="0" fontId="49" fillId="7" borderId="0" xfId="0" applyFont="1" applyFill="1" applyAlignment="1">
      <alignment vertical="center"/>
    </xf>
    <xf numFmtId="0" fontId="10" fillId="0" borderId="3"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22" xfId="0" applyFont="1" applyBorder="1" applyAlignment="1">
      <alignment horizontal="center" vertical="center" wrapText="1"/>
    </xf>
    <xf numFmtId="0" fontId="10" fillId="8" borderId="3" xfId="0" applyFont="1" applyFill="1" applyBorder="1" applyAlignment="1">
      <alignment horizontal="center" vertical="center" wrapText="1"/>
    </xf>
    <xf numFmtId="165" fontId="10" fillId="8" borderId="3" xfId="1" applyNumberFormat="1" applyFont="1" applyFill="1" applyBorder="1" applyAlignment="1">
      <alignment horizontal="right" vertical="center" wrapText="1"/>
    </xf>
    <xf numFmtId="165" fontId="10" fillId="8" borderId="11" xfId="1" applyNumberFormat="1" applyFont="1" applyFill="1" applyBorder="1" applyAlignment="1">
      <alignment horizontal="right" vertical="center" wrapText="1"/>
    </xf>
    <xf numFmtId="167" fontId="10" fillId="8" borderId="3" xfId="0" applyNumberFormat="1" applyFont="1" applyFill="1" applyBorder="1" applyAlignment="1">
      <alignment horizontal="right" vertical="center" wrapText="1"/>
    </xf>
    <xf numFmtId="0" fontId="10" fillId="8" borderId="3" xfId="0" applyFont="1" applyFill="1" applyBorder="1" applyAlignment="1">
      <alignment horizontal="right" vertical="center" wrapText="1"/>
    </xf>
    <xf numFmtId="166" fontId="10" fillId="8" borderId="3" xfId="0" applyNumberFormat="1" applyFont="1" applyFill="1" applyBorder="1" applyAlignment="1">
      <alignment horizontal="right" vertical="center" wrapText="1"/>
    </xf>
    <xf numFmtId="0" fontId="49" fillId="7" borderId="0" xfId="0" applyFont="1" applyFill="1"/>
    <xf numFmtId="166" fontId="33" fillId="0" borderId="15" xfId="0" applyNumberFormat="1" applyFont="1" applyBorder="1" applyAlignment="1">
      <alignment horizontal="center" vertical="center" wrapText="1"/>
    </xf>
    <xf numFmtId="166" fontId="33" fillId="0" borderId="24" xfId="0" applyNumberFormat="1" applyFont="1" applyBorder="1" applyAlignment="1">
      <alignment vertical="center" wrapText="1"/>
    </xf>
    <xf numFmtId="165" fontId="11" fillId="0" borderId="24" xfId="1" applyNumberFormat="1" applyFont="1" applyFill="1" applyBorder="1" applyAlignment="1">
      <alignment horizontal="right" vertical="center" wrapText="1"/>
    </xf>
    <xf numFmtId="0" fontId="11" fillId="3" borderId="24" xfId="0" applyFont="1" applyFill="1" applyBorder="1" applyAlignment="1">
      <alignment horizontal="center" vertical="center" wrapText="1"/>
    </xf>
    <xf numFmtId="0" fontId="11" fillId="0" borderId="24" xfId="0" applyFont="1" applyBorder="1" applyAlignment="1">
      <alignment horizontal="center" vertical="center" wrapText="1"/>
    </xf>
    <xf numFmtId="0" fontId="10" fillId="3" borderId="24" xfId="0" applyFont="1" applyFill="1" applyBorder="1" applyAlignment="1">
      <alignment horizontal="center" vertical="center" wrapText="1"/>
    </xf>
    <xf numFmtId="0" fontId="10" fillId="0" borderId="24" xfId="0" applyFont="1" applyBorder="1" applyAlignment="1">
      <alignment horizontal="center" vertical="center" wrapText="1"/>
    </xf>
    <xf numFmtId="166" fontId="10" fillId="0" borderId="14" xfId="0" applyNumberFormat="1" applyFont="1" applyBorder="1" applyAlignment="1">
      <alignment horizontal="right" vertical="center" wrapText="1"/>
    </xf>
    <xf numFmtId="165" fontId="10" fillId="0" borderId="14" xfId="0" applyNumberFormat="1" applyFont="1" applyBorder="1" applyAlignment="1">
      <alignment horizontal="right" vertical="center" wrapText="1"/>
    </xf>
    <xf numFmtId="165" fontId="10" fillId="0" borderId="24" xfId="0" applyNumberFormat="1" applyFont="1" applyBorder="1" applyAlignment="1">
      <alignment horizontal="right" vertical="center" wrapText="1"/>
    </xf>
    <xf numFmtId="9" fontId="11" fillId="0" borderId="16" xfId="0" applyNumberFormat="1" applyFont="1" applyBorder="1" applyAlignment="1">
      <alignment horizontal="center" vertical="center" wrapText="1"/>
    </xf>
    <xf numFmtId="17" fontId="24" fillId="0" borderId="5" xfId="3" applyNumberFormat="1" applyFont="1" applyBorder="1" applyAlignment="1">
      <alignment horizontal="center" vertical="center" wrapText="1"/>
    </xf>
    <xf numFmtId="0" fontId="24" fillId="0" borderId="5" xfId="3" applyFont="1" applyBorder="1" applyAlignment="1">
      <alignment horizontal="center" vertical="center" wrapText="1"/>
    </xf>
    <xf numFmtId="0" fontId="24" fillId="0" borderId="8" xfId="3" applyFont="1" applyBorder="1" applyAlignment="1">
      <alignment horizontal="center" vertical="center" wrapText="1"/>
    </xf>
    <xf numFmtId="165" fontId="10" fillId="0" borderId="11" xfId="0" applyNumberFormat="1" applyFont="1" applyBorder="1" applyAlignment="1">
      <alignment horizontal="right" vertical="center" wrapText="1"/>
    </xf>
    <xf numFmtId="165" fontId="10" fillId="0" borderId="8" xfId="0" applyNumberFormat="1" applyFont="1" applyBorder="1" applyAlignment="1">
      <alignment horizontal="right" vertical="center" wrapText="1"/>
    </xf>
    <xf numFmtId="0" fontId="10" fillId="0" borderId="37" xfId="0" applyFont="1" applyBorder="1" applyAlignment="1">
      <alignment horizontal="center" vertical="center" wrapText="1"/>
    </xf>
    <xf numFmtId="165" fontId="10" fillId="0" borderId="37" xfId="1" applyNumberFormat="1" applyFont="1" applyFill="1" applyBorder="1" applyAlignment="1">
      <alignment horizontal="right" vertical="center" wrapText="1"/>
    </xf>
    <xf numFmtId="165" fontId="10" fillId="0" borderId="48" xfId="1" applyNumberFormat="1" applyFont="1" applyFill="1" applyBorder="1" applyAlignment="1">
      <alignment horizontal="right" vertical="center" wrapText="1"/>
    </xf>
    <xf numFmtId="0" fontId="37" fillId="0" borderId="48" xfId="0" applyFont="1" applyBorder="1" applyAlignment="1">
      <alignment horizontal="center" vertical="center" wrapText="1"/>
    </xf>
    <xf numFmtId="0" fontId="50" fillId="5" borderId="0" xfId="0" applyFont="1" applyFill="1" applyAlignment="1">
      <alignment vertical="center"/>
    </xf>
    <xf numFmtId="0" fontId="42" fillId="0" borderId="0" xfId="0" applyFont="1" applyAlignment="1">
      <alignment horizontal="left" vertical="center" wrapText="1"/>
    </xf>
    <xf numFmtId="0" fontId="19" fillId="5" borderId="0" xfId="0" applyFont="1" applyFill="1" applyAlignment="1">
      <alignment vertical="center" wrapText="1"/>
    </xf>
    <xf numFmtId="0" fontId="19" fillId="5" borderId="0" xfId="0" applyFont="1" applyFill="1" applyAlignment="1">
      <alignment horizontal="left" vertical="center" wrapText="1"/>
    </xf>
    <xf numFmtId="0" fontId="20" fillId="5" borderId="20" xfId="0" applyFont="1" applyFill="1" applyBorder="1" applyAlignment="1">
      <alignment vertical="center" wrapText="1"/>
    </xf>
    <xf numFmtId="0" fontId="20" fillId="5" borderId="16" xfId="0" applyFont="1" applyFill="1" applyBorder="1" applyAlignment="1">
      <alignment vertical="center" wrapText="1"/>
    </xf>
    <xf numFmtId="0" fontId="19" fillId="5" borderId="33" xfId="0" applyFont="1" applyFill="1" applyBorder="1" applyAlignment="1">
      <alignment vertical="center" wrapText="1"/>
    </xf>
    <xf numFmtId="0" fontId="19" fillId="5" borderId="32" xfId="0" applyFont="1" applyFill="1" applyBorder="1" applyAlignment="1">
      <alignment vertical="center" wrapText="1"/>
    </xf>
    <xf numFmtId="0" fontId="20" fillId="5" borderId="26" xfId="0" applyFont="1" applyFill="1" applyBorder="1" applyAlignment="1">
      <alignment vertical="center" wrapText="1"/>
    </xf>
    <xf numFmtId="0" fontId="19" fillId="5" borderId="30" xfId="0" applyFont="1" applyFill="1" applyBorder="1" applyAlignment="1">
      <alignment vertical="center" wrapText="1"/>
    </xf>
    <xf numFmtId="0" fontId="20" fillId="5" borderId="25" xfId="0" applyFont="1" applyFill="1" applyBorder="1" applyAlignment="1">
      <alignment vertical="center" wrapText="1"/>
    </xf>
    <xf numFmtId="0" fontId="18" fillId="5" borderId="26"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30" xfId="0" applyFont="1" applyFill="1" applyBorder="1" applyAlignment="1">
      <alignment horizontal="center" vertical="center" wrapText="1"/>
    </xf>
    <xf numFmtId="0" fontId="18" fillId="5" borderId="31" xfId="0" applyFont="1" applyFill="1" applyBorder="1" applyAlignment="1">
      <alignment horizontal="center" vertical="center" wrapText="1"/>
    </xf>
    <xf numFmtId="165" fontId="33" fillId="0" borderId="50" xfId="0" applyNumberFormat="1" applyFont="1" applyBorder="1" applyAlignment="1">
      <alignment horizontal="center" vertical="center" wrapText="1"/>
    </xf>
    <xf numFmtId="165" fontId="33" fillId="0" borderId="23" xfId="0" applyNumberFormat="1" applyFont="1" applyBorder="1" applyAlignment="1">
      <alignment horizontal="center" vertical="center" wrapText="1"/>
    </xf>
    <xf numFmtId="165" fontId="33" fillId="0" borderId="49" xfId="0" applyNumberFormat="1" applyFont="1" applyBorder="1" applyAlignment="1">
      <alignment horizontal="center" vertical="center" wrapText="1"/>
    </xf>
    <xf numFmtId="165" fontId="33" fillId="0" borderId="47" xfId="0" applyNumberFormat="1" applyFont="1" applyBorder="1" applyAlignment="1">
      <alignment horizontal="center" vertical="center" wrapText="1"/>
    </xf>
    <xf numFmtId="0" fontId="23" fillId="0" borderId="13"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37" fillId="0" borderId="0" xfId="0" applyFont="1" applyAlignment="1">
      <alignment horizontal="center" vertical="center" wrapText="1"/>
    </xf>
    <xf numFmtId="0" fontId="23" fillId="0" borderId="40"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4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15" xfId="0" applyFont="1" applyBorder="1" applyAlignment="1">
      <alignment horizontal="center" vertical="center" wrapText="1"/>
    </xf>
    <xf numFmtId="165" fontId="11" fillId="0" borderId="21" xfId="1" applyNumberFormat="1" applyFont="1" applyFill="1" applyBorder="1" applyAlignment="1">
      <alignment horizontal="center" vertical="center" wrapText="1"/>
    </xf>
    <xf numFmtId="165" fontId="11" fillId="0" borderId="14" xfId="1" applyNumberFormat="1" applyFont="1" applyFill="1" applyBorder="1" applyAlignment="1">
      <alignment horizontal="center" vertical="center" wrapText="1"/>
    </xf>
    <xf numFmtId="0" fontId="11" fillId="0" borderId="0" xfId="0" applyFont="1" applyAlignment="1">
      <alignment horizontal="left" wrapText="1"/>
    </xf>
    <xf numFmtId="165" fontId="11" fillId="3" borderId="21" xfId="1" applyNumberFormat="1" applyFont="1" applyFill="1" applyBorder="1" applyAlignment="1">
      <alignment horizontal="center" vertical="center" wrapText="1"/>
    </xf>
    <xf numFmtId="165" fontId="11" fillId="3" borderId="14" xfId="1" applyNumberFormat="1" applyFont="1" applyFill="1" applyBorder="1" applyAlignment="1">
      <alignment horizontal="center" vertical="center" wrapText="1"/>
    </xf>
    <xf numFmtId="0" fontId="30" fillId="0" borderId="33"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165" fontId="10" fillId="3" borderId="21" xfId="0" applyNumberFormat="1" applyFont="1" applyFill="1" applyBorder="1" applyAlignment="1">
      <alignment horizontal="center" vertical="center" wrapText="1"/>
    </xf>
    <xf numFmtId="165" fontId="10" fillId="3" borderId="14" xfId="0" applyNumberFormat="1" applyFont="1" applyFill="1" applyBorder="1" applyAlignment="1">
      <alignment horizontal="center" vertical="center" wrapText="1"/>
    </xf>
    <xf numFmtId="165" fontId="10" fillId="0" borderId="21" xfId="0" applyNumberFormat="1" applyFont="1" applyBorder="1" applyAlignment="1">
      <alignment horizontal="center" vertical="center" wrapText="1"/>
    </xf>
    <xf numFmtId="165" fontId="10" fillId="0" borderId="14" xfId="0" applyNumberFormat="1" applyFont="1" applyBorder="1" applyAlignment="1">
      <alignment horizontal="center" vertical="center" wrapText="1"/>
    </xf>
    <xf numFmtId="0" fontId="31" fillId="5" borderId="0" xfId="0" applyFont="1" applyFill="1" applyAlignment="1">
      <alignment horizontal="left" vertical="center" wrapText="1"/>
    </xf>
    <xf numFmtId="0" fontId="24" fillId="0" borderId="4" xfId="3" applyFont="1" applyBorder="1" applyAlignment="1">
      <alignment vertical="center"/>
    </xf>
    <xf numFmtId="0" fontId="24" fillId="0" borderId="7" xfId="3" applyFont="1" applyBorder="1" applyAlignment="1">
      <alignment vertical="center"/>
    </xf>
  </cellXfs>
  <cellStyles count="63">
    <cellStyle name="Comma 2" xfId="6" xr:uid="{41C2853D-5A15-4642-8A16-EB5705966F41}"/>
    <cellStyle name="Comma 2 2" xfId="11" xr:uid="{AA4C616B-6EDA-4006-A7C6-E25F01731A91}"/>
    <cellStyle name="Comma 2 2 2" xfId="21" xr:uid="{EA79B54D-E882-4CBC-B899-DD0AE6E29BF9}"/>
    <cellStyle name="Comma 2 2 2 2" xfId="41" xr:uid="{7F08CC4A-D678-41A8-AE3B-E609C5781CBA}"/>
    <cellStyle name="Comma 2 2 2 3" xfId="61" xr:uid="{B85F4867-2601-4F77-A496-85E4FAD59F96}"/>
    <cellStyle name="Comma 2 2 3" xfId="31" xr:uid="{689D56D1-CBA9-43B7-ADC4-FDC46434AB55}"/>
    <cellStyle name="Comma 2 2 4" xfId="51" xr:uid="{8D839612-FE22-43E1-9AF0-541A924C982F}"/>
    <cellStyle name="Comma 2 3" xfId="16" xr:uid="{AA7692FE-7601-459D-B593-D348738373E9}"/>
    <cellStyle name="Comma 2 3 2" xfId="36" xr:uid="{68B81C27-77A9-4049-A925-9E6A063C787E}"/>
    <cellStyle name="Comma 2 3 3" xfId="56" xr:uid="{DCDFCBAE-E860-4A2E-953C-D4EA4C6E315E}"/>
    <cellStyle name="Comma 2 4" xfId="26" xr:uid="{54B1D9DC-48FA-4122-833D-41CD6C5A394B}"/>
    <cellStyle name="Comma 2 5" xfId="46" xr:uid="{338B4262-51D1-4152-BD60-80BF07C6748F}"/>
    <cellStyle name="Comma 3" xfId="9" xr:uid="{32F574C9-B824-4019-A921-9C86B79F2B1B}"/>
    <cellStyle name="Comma 3 2" xfId="19" xr:uid="{F94EF0FC-1EA8-40FB-9043-91CAA97FE102}"/>
    <cellStyle name="Comma 3 2 2" xfId="39" xr:uid="{37BEF7D0-170F-413D-B3A1-AD5CC69019C7}"/>
    <cellStyle name="Comma 3 2 3" xfId="59" xr:uid="{4F9D4701-E4E5-4002-8054-58AABA6470FE}"/>
    <cellStyle name="Comma 3 3" xfId="29" xr:uid="{DFECD4F0-EAFA-45B7-8862-494215236198}"/>
    <cellStyle name="Comma 3 4" xfId="49" xr:uid="{87DA2A45-67B8-4736-9DCE-717F6AD06160}"/>
    <cellStyle name="Comma 4" xfId="14" xr:uid="{ABC32653-E41C-41DB-A278-1BD9FB087941}"/>
    <cellStyle name="Comma 4 2" xfId="34" xr:uid="{7C111111-20C2-4EF2-AED3-FAFBF334F0D6}"/>
    <cellStyle name="Comma 4 3" xfId="54" xr:uid="{0E8B9A08-F436-4B12-A2BC-D529D651C6D4}"/>
    <cellStyle name="Comma 5" xfId="24" xr:uid="{E30F8D25-1242-4A2C-9525-31CA8A1AECA5}"/>
    <cellStyle name="Comma 6" xfId="44" xr:uid="{4249B097-AA99-481C-A6BB-B6D54F884561}"/>
    <cellStyle name="Normal" xfId="0" builtinId="0"/>
    <cellStyle name="Normal 2" xfId="4" xr:uid="{00000000-0005-0000-0000-000001000000}"/>
    <cellStyle name="Normal 2 2" xfId="5" xr:uid="{F4F6BF71-AD3A-4538-A08C-8D675232B994}"/>
    <cellStyle name="Normal 2 2 2" xfId="10" xr:uid="{6264071E-5609-4770-A89E-829F1E2C095F}"/>
    <cellStyle name="Normal 2 2 2 2" xfId="20" xr:uid="{C134C638-2449-4399-84E8-899179155193}"/>
    <cellStyle name="Normal 2 2 2 2 2" xfId="40" xr:uid="{E7E0891A-D07C-4499-AC72-68E844E10A92}"/>
    <cellStyle name="Normal 2 2 2 2 3" xfId="60" xr:uid="{C3CCCB64-B1E0-4FF1-91CC-5AC8C022BC1B}"/>
    <cellStyle name="Normal 2 2 2 3" xfId="30" xr:uid="{A5D42471-86BC-469B-B698-5F3DACE4ABA5}"/>
    <cellStyle name="Normal 2 2 2 4" xfId="50" xr:uid="{B0A6DBBA-3858-471E-8C7C-FC53B3E876DE}"/>
    <cellStyle name="Normal 2 2 3" xfId="15" xr:uid="{7ABF77CE-9900-4A61-ACDA-E058E4DBFE14}"/>
    <cellStyle name="Normal 2 2 3 2" xfId="35" xr:uid="{42F05539-ECA9-4D28-9D6B-7B0E29DCBA2D}"/>
    <cellStyle name="Normal 2 2 3 3" xfId="55" xr:uid="{26918C68-9556-4660-8E95-51E95F4B7723}"/>
    <cellStyle name="Normal 2 2 4" xfId="25" xr:uid="{73AEC261-22E8-41B1-90D4-D2E310CE6B52}"/>
    <cellStyle name="Normal 2 2 5" xfId="45" xr:uid="{3E3065D6-7EC8-4C1D-BEA1-5660670FBE7D}"/>
    <cellStyle name="Normal 2 3" xfId="7" xr:uid="{7CEC17DB-5E9C-4178-988A-357DCBD5779C}"/>
    <cellStyle name="Normal 2 3 2" xfId="12" xr:uid="{1A00B7D1-7FD9-4DE2-A94B-477864C04F12}"/>
    <cellStyle name="Normal 2 3 2 2" xfId="22" xr:uid="{B0B9B30D-4A64-4528-A6F7-6939CF8D4560}"/>
    <cellStyle name="Normal 2 3 2 2 2" xfId="42" xr:uid="{419FCD5C-4A35-4B08-AB7A-E904E3DA23A2}"/>
    <cellStyle name="Normal 2 3 2 2 3" xfId="62" xr:uid="{CA4EE855-7FE6-4792-B9E2-940479046410}"/>
    <cellStyle name="Normal 2 3 2 3" xfId="32" xr:uid="{D7777DB2-D6E6-4EB3-AAB5-35628968B99A}"/>
    <cellStyle name="Normal 2 3 2 4" xfId="52" xr:uid="{2BD5FDD5-B810-441E-A5B4-ECD883C309C8}"/>
    <cellStyle name="Normal 2 3 3" xfId="17" xr:uid="{19900E37-376B-4C20-9CC5-CAD6B2E36ED6}"/>
    <cellStyle name="Normal 2 3 3 2" xfId="37" xr:uid="{F09DCA77-60EA-46AA-B678-EE70D94944DD}"/>
    <cellStyle name="Normal 2 3 3 3" xfId="57" xr:uid="{2B7FC151-E6BE-48F9-BB68-C792A8353C76}"/>
    <cellStyle name="Normal 2 3 4" xfId="27" xr:uid="{E4933FFA-198D-45A5-BFC7-D72876F69A3E}"/>
    <cellStyle name="Normal 2 3 5" xfId="47" xr:uid="{C94D237A-3CF5-4170-9370-889386005731}"/>
    <cellStyle name="Normal 2 4" xfId="8" xr:uid="{77BD94F3-32E6-47CB-AECD-F9E8C5EDC29F}"/>
    <cellStyle name="Normal 2 4 2" xfId="18" xr:uid="{C1BF6E4C-2E8E-4C26-BDBD-A0697046B29E}"/>
    <cellStyle name="Normal 2 4 2 2" xfId="38" xr:uid="{F3726DB8-2B17-4B49-8B32-1CC0667441FB}"/>
    <cellStyle name="Normal 2 4 2 3" xfId="58" xr:uid="{66A4F6E0-9E62-4BAE-B829-FA5722C7C251}"/>
    <cellStyle name="Normal 2 4 3" xfId="28" xr:uid="{44D68593-9023-4549-ADA1-458007646D30}"/>
    <cellStyle name="Normal 2 4 4" xfId="48" xr:uid="{2244D638-4935-4302-8D06-19EE11E4FDC0}"/>
    <cellStyle name="Normal 2 5" xfId="13" xr:uid="{59F14F66-0D57-4400-BEF1-41030CEBC776}"/>
    <cellStyle name="Normal 2 5 2" xfId="33" xr:uid="{E9AE03BB-6803-4781-92AE-2711EC99BFD2}"/>
    <cellStyle name="Normal 2 5 3" xfId="53" xr:uid="{BD0DA165-5EA4-45AC-9AFF-F7F900F5FFE1}"/>
    <cellStyle name="Normal 2 6" xfId="23" xr:uid="{34A5A6CF-2CCC-4EB2-AE83-7861E6D2F478}"/>
    <cellStyle name="Normal 2 7" xfId="43" xr:uid="{83E57D34-FC94-4E49-B6AD-E0BC12A621D4}"/>
    <cellStyle name="Normal 230" xfId="3" xr:uid="{00000000-0005-0000-0000-000002000000}"/>
    <cellStyle name="Normal 4" xfId="2" xr:uid="{00000000-0005-0000-0000-000003000000}"/>
    <cellStyle name="Percent" xfId="1" builtinId="5"/>
  </cellStyles>
  <dxfs count="5">
    <dxf>
      <font>
        <color rgb="FF9C0006"/>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CC"/>
      <color rgb="FFFF6600"/>
      <color rgb="FFFFCC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333374</xdr:rowOff>
    </xdr:from>
    <xdr:to>
      <xdr:col>1</xdr:col>
      <xdr:colOff>1171575</xdr:colOff>
      <xdr:row>2</xdr:row>
      <xdr:rowOff>314325</xdr:rowOff>
    </xdr:to>
    <xdr:pic>
      <xdr:nvPicPr>
        <xdr:cNvPr id="2" name="Picture 1">
          <a:extLst>
            <a:ext uri="{FF2B5EF4-FFF2-40B4-BE49-F238E27FC236}">
              <a16:creationId xmlns:a16="http://schemas.microsoft.com/office/drawing/2014/main" id="{E684BADF-98C1-45D9-93C1-9AAFA91BD1F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90" b="20325"/>
        <a:stretch>
          <a:fillRect/>
        </a:stretch>
      </xdr:blipFill>
      <xdr:spPr bwMode="auto">
        <a:xfrm>
          <a:off x="333375" y="333374"/>
          <a:ext cx="1171575" cy="647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1276350</xdr:colOff>
      <xdr:row>1</xdr:row>
      <xdr:rowOff>2316</xdr:rowOff>
    </xdr:from>
    <xdr:to>
      <xdr:col>1</xdr:col>
      <xdr:colOff>1990724</xdr:colOff>
      <xdr:row>2</xdr:row>
      <xdr:rowOff>209549</xdr:rowOff>
    </xdr:to>
    <xdr:pic>
      <xdr:nvPicPr>
        <xdr:cNvPr id="3" name="Picture 2" descr="IAB Digital Audio Advertising: State of the Nation Event">
          <a:extLst>
            <a:ext uri="{FF2B5EF4-FFF2-40B4-BE49-F238E27FC236}">
              <a16:creationId xmlns:a16="http://schemas.microsoft.com/office/drawing/2014/main" id="{1B008894-D699-4E78-B7D9-DB2078DF83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9250" y="335691"/>
          <a:ext cx="714374" cy="540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333374</xdr:rowOff>
    </xdr:from>
    <xdr:to>
      <xdr:col>1</xdr:col>
      <xdr:colOff>1162050</xdr:colOff>
      <xdr:row>2</xdr:row>
      <xdr:rowOff>314325</xdr:rowOff>
    </xdr:to>
    <xdr:pic>
      <xdr:nvPicPr>
        <xdr:cNvPr id="3" name="Picture 2">
          <a:extLst>
            <a:ext uri="{FF2B5EF4-FFF2-40B4-BE49-F238E27FC236}">
              <a16:creationId xmlns:a16="http://schemas.microsoft.com/office/drawing/2014/main" id="{D11B2127-C0FF-831E-9156-B42FE60A9BB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90" b="20325"/>
        <a:stretch>
          <a:fillRect/>
        </a:stretch>
      </xdr:blipFill>
      <xdr:spPr bwMode="auto">
        <a:xfrm>
          <a:off x="333375" y="333374"/>
          <a:ext cx="1171575" cy="647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1276350</xdr:colOff>
      <xdr:row>1</xdr:row>
      <xdr:rowOff>2316</xdr:rowOff>
    </xdr:from>
    <xdr:to>
      <xdr:col>1</xdr:col>
      <xdr:colOff>1990724</xdr:colOff>
      <xdr:row>2</xdr:row>
      <xdr:rowOff>209549</xdr:rowOff>
    </xdr:to>
    <xdr:pic>
      <xdr:nvPicPr>
        <xdr:cNvPr id="5" name="Picture 4" descr="IAB Digital Audio Advertising: State of the Nation Event">
          <a:extLst>
            <a:ext uri="{FF2B5EF4-FFF2-40B4-BE49-F238E27FC236}">
              <a16:creationId xmlns:a16="http://schemas.microsoft.com/office/drawing/2014/main" id="{50CADBCF-4564-E726-2DD1-F1009833CA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9250" y="335691"/>
          <a:ext cx="714374" cy="540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182216</xdr:colOff>
      <xdr:row>0</xdr:row>
      <xdr:rowOff>265043</xdr:rowOff>
    </xdr:from>
    <xdr:to>
      <xdr:col>11</xdr:col>
      <xdr:colOff>430695</xdr:colOff>
      <xdr:row>0</xdr:row>
      <xdr:rowOff>881276</xdr:rowOff>
    </xdr:to>
    <xdr:pic>
      <xdr:nvPicPr>
        <xdr:cNvPr id="2" name="Picture 1">
          <a:extLst>
            <a:ext uri="{FF2B5EF4-FFF2-40B4-BE49-F238E27FC236}">
              <a16:creationId xmlns:a16="http://schemas.microsoft.com/office/drawing/2014/main" id="{2FB34A41-E16F-6F5E-9260-685DCFEB12C2}"/>
            </a:ext>
          </a:extLst>
        </xdr:cNvPr>
        <xdr:cNvPicPr>
          <a:picLocks noChangeAspect="1"/>
        </xdr:cNvPicPr>
      </xdr:nvPicPr>
      <xdr:blipFill>
        <a:blip xmlns:r="http://schemas.openxmlformats.org/officeDocument/2006/relationships" r:embed="rId1"/>
        <a:stretch>
          <a:fillRect/>
        </a:stretch>
      </xdr:blipFill>
      <xdr:spPr>
        <a:xfrm>
          <a:off x="182216" y="265043"/>
          <a:ext cx="5673588" cy="6162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0</xdr:row>
      <xdr:rowOff>180975</xdr:rowOff>
    </xdr:from>
    <xdr:to>
      <xdr:col>7</xdr:col>
      <xdr:colOff>558663</xdr:colOff>
      <xdr:row>0</xdr:row>
      <xdr:rowOff>797208</xdr:rowOff>
    </xdr:to>
    <xdr:pic>
      <xdr:nvPicPr>
        <xdr:cNvPr id="2" name="Picture 1">
          <a:extLst>
            <a:ext uri="{FF2B5EF4-FFF2-40B4-BE49-F238E27FC236}">
              <a16:creationId xmlns:a16="http://schemas.microsoft.com/office/drawing/2014/main" id="{BBAABEA5-B781-4125-83FC-C397CA4D6C28}"/>
            </a:ext>
          </a:extLst>
        </xdr:cNvPr>
        <xdr:cNvPicPr>
          <a:picLocks noChangeAspect="1"/>
        </xdr:cNvPicPr>
      </xdr:nvPicPr>
      <xdr:blipFill>
        <a:blip xmlns:r="http://schemas.openxmlformats.org/officeDocument/2006/relationships" r:embed="rId1"/>
        <a:stretch>
          <a:fillRect/>
        </a:stretch>
      </xdr:blipFill>
      <xdr:spPr>
        <a:xfrm>
          <a:off x="133350" y="180975"/>
          <a:ext cx="5673588" cy="6162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8</xdr:col>
      <xdr:colOff>987288</xdr:colOff>
      <xdr:row>5</xdr:row>
      <xdr:rowOff>6633</xdr:rowOff>
    </xdr:to>
    <xdr:pic>
      <xdr:nvPicPr>
        <xdr:cNvPr id="2" name="Picture 1">
          <a:extLst>
            <a:ext uri="{FF2B5EF4-FFF2-40B4-BE49-F238E27FC236}">
              <a16:creationId xmlns:a16="http://schemas.microsoft.com/office/drawing/2014/main" id="{650B4681-B086-4514-95C0-CB2FD552921E}"/>
            </a:ext>
          </a:extLst>
        </xdr:cNvPr>
        <xdr:cNvPicPr>
          <a:picLocks noChangeAspect="1"/>
        </xdr:cNvPicPr>
      </xdr:nvPicPr>
      <xdr:blipFill>
        <a:blip xmlns:r="http://schemas.openxmlformats.org/officeDocument/2006/relationships" r:embed="rId1"/>
        <a:stretch>
          <a:fillRect/>
        </a:stretch>
      </xdr:blipFill>
      <xdr:spPr>
        <a:xfrm>
          <a:off x="266700" y="152400"/>
          <a:ext cx="5673588" cy="6162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11</xdr:col>
      <xdr:colOff>132522</xdr:colOff>
      <xdr:row>1</xdr:row>
      <xdr:rowOff>616233</xdr:rowOff>
    </xdr:to>
    <xdr:pic>
      <xdr:nvPicPr>
        <xdr:cNvPr id="3" name="Picture 2">
          <a:extLst>
            <a:ext uri="{FF2B5EF4-FFF2-40B4-BE49-F238E27FC236}">
              <a16:creationId xmlns:a16="http://schemas.microsoft.com/office/drawing/2014/main" id="{9EC478DE-7563-4A1E-83E7-1F625B4C65B2}"/>
            </a:ext>
          </a:extLst>
        </xdr:cNvPr>
        <xdr:cNvPicPr>
          <a:picLocks noChangeAspect="1"/>
        </xdr:cNvPicPr>
      </xdr:nvPicPr>
      <xdr:blipFill>
        <a:blip xmlns:r="http://schemas.openxmlformats.org/officeDocument/2006/relationships" r:embed="rId1"/>
        <a:stretch>
          <a:fillRect/>
        </a:stretch>
      </xdr:blipFill>
      <xdr:spPr>
        <a:xfrm>
          <a:off x="480391" y="149087"/>
          <a:ext cx="5673588" cy="6162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142875</xdr:colOff>
      <xdr:row>0</xdr:row>
      <xdr:rowOff>114300</xdr:rowOff>
    </xdr:from>
    <xdr:to>
      <xdr:col>11</xdr:col>
      <xdr:colOff>472938</xdr:colOff>
      <xdr:row>0</xdr:row>
      <xdr:rowOff>730533</xdr:rowOff>
    </xdr:to>
    <xdr:pic>
      <xdr:nvPicPr>
        <xdr:cNvPr id="2" name="Picture 1">
          <a:extLst>
            <a:ext uri="{FF2B5EF4-FFF2-40B4-BE49-F238E27FC236}">
              <a16:creationId xmlns:a16="http://schemas.microsoft.com/office/drawing/2014/main" id="{13BB715D-29A2-4A53-A1B0-FC82EE94ECA0}"/>
            </a:ext>
          </a:extLst>
        </xdr:cNvPr>
        <xdr:cNvPicPr>
          <a:picLocks noChangeAspect="1"/>
        </xdr:cNvPicPr>
      </xdr:nvPicPr>
      <xdr:blipFill>
        <a:blip xmlns:r="http://schemas.openxmlformats.org/officeDocument/2006/relationships" r:embed="rId1"/>
        <a:stretch>
          <a:fillRect/>
        </a:stretch>
      </xdr:blipFill>
      <xdr:spPr>
        <a:xfrm>
          <a:off x="361950" y="114300"/>
          <a:ext cx="5673588" cy="6162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7</xdr:col>
      <xdr:colOff>993914</xdr:colOff>
      <xdr:row>5</xdr:row>
      <xdr:rowOff>19885</xdr:rowOff>
    </xdr:to>
    <xdr:pic>
      <xdr:nvPicPr>
        <xdr:cNvPr id="2" name="Picture 1">
          <a:extLst>
            <a:ext uri="{FF2B5EF4-FFF2-40B4-BE49-F238E27FC236}">
              <a16:creationId xmlns:a16="http://schemas.microsoft.com/office/drawing/2014/main" id="{0BB9E48E-B2D9-4BC9-B088-D63A0472E7C1}"/>
            </a:ext>
          </a:extLst>
        </xdr:cNvPr>
        <xdr:cNvPicPr>
          <a:picLocks noChangeAspect="1"/>
        </xdr:cNvPicPr>
      </xdr:nvPicPr>
      <xdr:blipFill>
        <a:blip xmlns:r="http://schemas.openxmlformats.org/officeDocument/2006/relationships" r:embed="rId1"/>
        <a:stretch>
          <a:fillRect/>
        </a:stretch>
      </xdr:blipFill>
      <xdr:spPr>
        <a:xfrm>
          <a:off x="256761" y="149087"/>
          <a:ext cx="5673588" cy="6162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672963</xdr:colOff>
      <xdr:row>5</xdr:row>
      <xdr:rowOff>6633</xdr:rowOff>
    </xdr:to>
    <xdr:pic>
      <xdr:nvPicPr>
        <xdr:cNvPr id="2" name="Picture 1">
          <a:extLst>
            <a:ext uri="{FF2B5EF4-FFF2-40B4-BE49-F238E27FC236}">
              <a16:creationId xmlns:a16="http://schemas.microsoft.com/office/drawing/2014/main" id="{05B2B918-4A4D-4CCC-AC3F-5B6722E6FD3E}"/>
            </a:ext>
          </a:extLst>
        </xdr:cNvPr>
        <xdr:cNvPicPr>
          <a:picLocks noChangeAspect="1"/>
        </xdr:cNvPicPr>
      </xdr:nvPicPr>
      <xdr:blipFill>
        <a:blip xmlns:r="http://schemas.openxmlformats.org/officeDocument/2006/relationships" r:embed="rId1"/>
        <a:stretch>
          <a:fillRect/>
        </a:stretch>
      </xdr:blipFill>
      <xdr:spPr>
        <a:xfrm>
          <a:off x="295275" y="152400"/>
          <a:ext cx="5673588" cy="6162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20285</xdr:colOff>
      <xdr:row>1</xdr:row>
      <xdr:rowOff>16756</xdr:rowOff>
    </xdr:from>
    <xdr:to>
      <xdr:col>5</xdr:col>
      <xdr:colOff>20285</xdr:colOff>
      <xdr:row>23</xdr:row>
      <xdr:rowOff>124240</xdr:rowOff>
    </xdr:to>
    <xdr:cxnSp macro="">
      <xdr:nvCxnSpPr>
        <xdr:cNvPr id="3" name="Straight Connector 2">
          <a:extLst>
            <a:ext uri="{FF2B5EF4-FFF2-40B4-BE49-F238E27FC236}">
              <a16:creationId xmlns:a16="http://schemas.microsoft.com/office/drawing/2014/main" id="{06CEAD06-E109-49B1-9FF5-EC3DC017F032}"/>
            </a:ext>
          </a:extLst>
        </xdr:cNvPr>
        <xdr:cNvCxnSpPr/>
      </xdr:nvCxnSpPr>
      <xdr:spPr>
        <a:xfrm>
          <a:off x="3822002" y="720778"/>
          <a:ext cx="0" cy="3437092"/>
        </a:xfrm>
        <a:prstGeom prst="line">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29811</xdr:colOff>
      <xdr:row>0</xdr:row>
      <xdr:rowOff>703614</xdr:rowOff>
    </xdr:from>
    <xdr:to>
      <xdr:col>14</xdr:col>
      <xdr:colOff>29811</xdr:colOff>
      <xdr:row>23</xdr:row>
      <xdr:rowOff>115957</xdr:rowOff>
    </xdr:to>
    <xdr:cxnSp macro="">
      <xdr:nvCxnSpPr>
        <xdr:cNvPr id="4" name="Straight Connector 3">
          <a:extLst>
            <a:ext uri="{FF2B5EF4-FFF2-40B4-BE49-F238E27FC236}">
              <a16:creationId xmlns:a16="http://schemas.microsoft.com/office/drawing/2014/main" id="{ED9D5229-7C62-4854-901B-FAE79549B5E5}"/>
            </a:ext>
          </a:extLst>
        </xdr:cNvPr>
        <xdr:cNvCxnSpPr/>
      </xdr:nvCxnSpPr>
      <xdr:spPr>
        <a:xfrm>
          <a:off x="8527768" y="703614"/>
          <a:ext cx="0" cy="3445973"/>
        </a:xfrm>
        <a:prstGeom prst="line">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109904</xdr:colOff>
      <xdr:row>0</xdr:row>
      <xdr:rowOff>95250</xdr:rowOff>
    </xdr:from>
    <xdr:to>
      <xdr:col>8</xdr:col>
      <xdr:colOff>376223</xdr:colOff>
      <xdr:row>1</xdr:row>
      <xdr:rowOff>8098</xdr:rowOff>
    </xdr:to>
    <xdr:pic>
      <xdr:nvPicPr>
        <xdr:cNvPr id="2" name="Picture 1">
          <a:extLst>
            <a:ext uri="{FF2B5EF4-FFF2-40B4-BE49-F238E27FC236}">
              <a16:creationId xmlns:a16="http://schemas.microsoft.com/office/drawing/2014/main" id="{ADBCE37A-2587-4235-901A-B7740674A230}"/>
            </a:ext>
          </a:extLst>
        </xdr:cNvPr>
        <xdr:cNvPicPr>
          <a:picLocks noChangeAspect="1"/>
        </xdr:cNvPicPr>
      </xdr:nvPicPr>
      <xdr:blipFill>
        <a:blip xmlns:r="http://schemas.openxmlformats.org/officeDocument/2006/relationships" r:embed="rId1"/>
        <a:stretch>
          <a:fillRect/>
        </a:stretch>
      </xdr:blipFill>
      <xdr:spPr>
        <a:xfrm>
          <a:off x="109904" y="95250"/>
          <a:ext cx="5673588" cy="6162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115956</xdr:colOff>
      <xdr:row>1</xdr:row>
      <xdr:rowOff>0</xdr:rowOff>
    </xdr:from>
    <xdr:to>
      <xdr:col>5</xdr:col>
      <xdr:colOff>670892</xdr:colOff>
      <xdr:row>5</xdr:row>
      <xdr:rowOff>19885</xdr:rowOff>
    </xdr:to>
    <xdr:pic>
      <xdr:nvPicPr>
        <xdr:cNvPr id="3" name="Picture 2">
          <a:extLst>
            <a:ext uri="{FF2B5EF4-FFF2-40B4-BE49-F238E27FC236}">
              <a16:creationId xmlns:a16="http://schemas.microsoft.com/office/drawing/2014/main" id="{2C304A4D-3767-440F-8B4C-ECE05C079758}"/>
            </a:ext>
          </a:extLst>
        </xdr:cNvPr>
        <xdr:cNvPicPr>
          <a:picLocks noChangeAspect="1"/>
        </xdr:cNvPicPr>
      </xdr:nvPicPr>
      <xdr:blipFill>
        <a:blip xmlns:r="http://schemas.openxmlformats.org/officeDocument/2006/relationships" r:embed="rId1"/>
        <a:stretch>
          <a:fillRect/>
        </a:stretch>
      </xdr:blipFill>
      <xdr:spPr>
        <a:xfrm>
          <a:off x="265043" y="149087"/>
          <a:ext cx="5673588" cy="6162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ssurance\Client%20F-I\IAB\Copy%20of%202017%20Q2%20QUARTERLY%20FILE%20-%2020170828%20-%20DRAFT%20J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Page"/>
      <sheetName val="General_A"/>
      <sheetName val="Mapping"/>
      <sheetName val="Data_D"/>
      <sheetName val="Flags"/>
      <sheetName val="Display Industries_C"/>
      <sheetName val="Fin&amp;CalYear_C"/>
      <sheetName val="Calendar_Year_O"/>
      <sheetName val="Financial_Year_O"/>
      <sheetName val="Quarter on Quarter_O"/>
      <sheetName val="GD_Quarter_v_CY_O"/>
      <sheetName val="Standard_Quarter_O "/>
      <sheetName val="Mobile_Quarter_O"/>
      <sheetName val="Video_Quarter_O"/>
      <sheetName val="Sheet39_O"/>
      <sheetName val="Chart_Data_Instances_D"/>
      <sheetName val="Chart_Data_C"/>
      <sheetName val="Charts_Quarterly_O"/>
      <sheetName val="Infographics_O"/>
      <sheetName val="Mobile"/>
      <sheetName val="Video"/>
      <sheetName val="Appendix - Table 1"/>
      <sheetName val="Appendix - Table 2"/>
      <sheetName val="Appendix - Table 3"/>
      <sheetName val="qtr display graph"/>
      <sheetName val="Social Media result"/>
      <sheetName val="annual share review"/>
      <sheetName val="Sheet2"/>
      <sheetName val="Sheet1"/>
      <sheetName val="Sheet3"/>
      <sheetName val="Financial Year_M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A981-112A-42B4-BD9B-896176936649}">
  <dimension ref="A2:B15"/>
  <sheetViews>
    <sheetView workbookViewId="0">
      <selection activeCell="H44" sqref="H44"/>
    </sheetView>
  </sheetViews>
  <sheetFormatPr defaultRowHeight="12" x14ac:dyDescent="0.2"/>
  <sheetData>
    <row r="2" spans="1:2" x14ac:dyDescent="0.2">
      <c r="A2">
        <v>23</v>
      </c>
      <c r="B2" t="s">
        <v>0</v>
      </c>
    </row>
    <row r="3" spans="1:2" x14ac:dyDescent="0.2">
      <c r="A3">
        <v>22</v>
      </c>
      <c r="B3" t="s">
        <v>1</v>
      </c>
    </row>
    <row r="4" spans="1:2" x14ac:dyDescent="0.2">
      <c r="A4">
        <v>21</v>
      </c>
      <c r="B4" t="s">
        <v>2</v>
      </c>
    </row>
    <row r="5" spans="1:2" x14ac:dyDescent="0.2">
      <c r="A5">
        <v>20</v>
      </c>
      <c r="B5" t="s">
        <v>3</v>
      </c>
    </row>
    <row r="6" spans="1:2" x14ac:dyDescent="0.2">
      <c r="A6">
        <v>19</v>
      </c>
      <c r="B6" t="s">
        <v>4</v>
      </c>
    </row>
    <row r="7" spans="1:2" x14ac:dyDescent="0.2">
      <c r="A7">
        <v>18</v>
      </c>
      <c r="B7" t="s">
        <v>5</v>
      </c>
    </row>
    <row r="8" spans="1:2" x14ac:dyDescent="0.2">
      <c r="A8">
        <v>17</v>
      </c>
      <c r="B8" t="s">
        <v>6</v>
      </c>
    </row>
    <row r="9" spans="1:2" x14ac:dyDescent="0.2">
      <c r="A9">
        <v>16</v>
      </c>
      <c r="B9" t="s">
        <v>7</v>
      </c>
    </row>
    <row r="10" spans="1:2" x14ac:dyDescent="0.2">
      <c r="A10">
        <v>15</v>
      </c>
      <c r="B10" t="s">
        <v>8</v>
      </c>
    </row>
    <row r="11" spans="1:2" x14ac:dyDescent="0.2">
      <c r="A11">
        <v>14</v>
      </c>
      <c r="B11" t="s">
        <v>9</v>
      </c>
    </row>
    <row r="12" spans="1:2" x14ac:dyDescent="0.2">
      <c r="A12">
        <v>13</v>
      </c>
      <c r="B12" t="s">
        <v>10</v>
      </c>
    </row>
    <row r="13" spans="1:2" x14ac:dyDescent="0.2">
      <c r="A13">
        <v>12</v>
      </c>
      <c r="B13" t="s">
        <v>11</v>
      </c>
    </row>
    <row r="14" spans="1:2" x14ac:dyDescent="0.2">
      <c r="A14">
        <v>11</v>
      </c>
      <c r="B14" t="s">
        <v>12</v>
      </c>
    </row>
    <row r="15" spans="1:2" x14ac:dyDescent="0.2">
      <c r="A15">
        <v>10</v>
      </c>
      <c r="B15" t="s">
        <v>13</v>
      </c>
    </row>
  </sheetData>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E2B11-9AAD-4DEF-9587-B1A6CAF401F6}">
  <sheetPr>
    <tabColor theme="1"/>
    <pageSetUpPr autoPageBreaks="0"/>
  </sheetPr>
  <dimension ref="B1:Q26"/>
  <sheetViews>
    <sheetView showGridLines="0" tabSelected="1" zoomScaleNormal="100" workbookViewId="0"/>
  </sheetViews>
  <sheetFormatPr defaultColWidth="8.85546875" defaultRowHeight="12.75" x14ac:dyDescent="0.2"/>
  <cols>
    <col min="1" max="1" width="2.5703125" style="19" customWidth="1"/>
    <col min="2" max="2" width="33" style="19" customWidth="1"/>
    <col min="3" max="3" width="86.5703125" style="19" customWidth="1"/>
    <col min="4" max="16384" width="8.85546875" style="19"/>
  </cols>
  <sheetData>
    <row r="1" spans="2:17" ht="26.25" customHeight="1" x14ac:dyDescent="0.2"/>
    <row r="2" spans="2:17" ht="26.25" customHeight="1" x14ac:dyDescent="0.2">
      <c r="C2" s="133" t="s">
        <v>224</v>
      </c>
    </row>
    <row r="3" spans="2:17" ht="26.25" customHeight="1" x14ac:dyDescent="0.2">
      <c r="C3" s="134" t="s">
        <v>230</v>
      </c>
    </row>
    <row r="4" spans="2:17" x14ac:dyDescent="0.2">
      <c r="C4"/>
    </row>
    <row r="5" spans="2:17" s="87" customFormat="1" ht="18" x14ac:dyDescent="0.2">
      <c r="B5" s="135" t="s">
        <v>78</v>
      </c>
    </row>
    <row r="6" spans="2:17" s="87" customFormat="1" ht="9" customHeight="1" x14ac:dyDescent="0.2">
      <c r="B6" s="86"/>
    </row>
    <row r="7" spans="2:17" s="87" customFormat="1" x14ac:dyDescent="0.2">
      <c r="B7" s="88" t="s">
        <v>79</v>
      </c>
    </row>
    <row r="8" spans="2:17" s="87" customFormat="1" ht="29.25" customHeight="1" x14ac:dyDescent="0.2">
      <c r="B8" s="175" t="s">
        <v>80</v>
      </c>
      <c r="C8" s="175"/>
      <c r="D8" s="175"/>
      <c r="E8" s="175"/>
      <c r="F8" s="175"/>
      <c r="G8" s="175"/>
      <c r="H8" s="175"/>
      <c r="I8" s="175"/>
      <c r="J8" s="175"/>
      <c r="K8" s="175"/>
      <c r="L8" s="175"/>
      <c r="M8" s="175"/>
      <c r="N8" s="175"/>
      <c r="O8" s="175"/>
      <c r="P8" s="136"/>
      <c r="Q8" s="136"/>
    </row>
    <row r="9" spans="2:17" s="87" customFormat="1" x14ac:dyDescent="0.2">
      <c r="B9" s="87" t="s">
        <v>81</v>
      </c>
    </row>
    <row r="10" spans="2:17" s="87" customFormat="1" x14ac:dyDescent="0.2"/>
    <row r="11" spans="2:17" s="87" customFormat="1" x14ac:dyDescent="0.2">
      <c r="B11" s="88" t="s">
        <v>82</v>
      </c>
    </row>
    <row r="12" spans="2:17" s="87" customFormat="1" x14ac:dyDescent="0.2">
      <c r="B12" s="87" t="s">
        <v>83</v>
      </c>
    </row>
    <row r="13" spans="2:17" s="87" customFormat="1" x14ac:dyDescent="0.2">
      <c r="B13" s="87" t="s">
        <v>84</v>
      </c>
    </row>
    <row r="14" spans="2:17" s="87" customFormat="1" x14ac:dyDescent="0.2">
      <c r="B14" s="87" t="s">
        <v>85</v>
      </c>
    </row>
    <row r="15" spans="2:17" s="87" customFormat="1" x14ac:dyDescent="0.2">
      <c r="B15" s="87" t="s">
        <v>86</v>
      </c>
    </row>
    <row r="16" spans="2:17" s="87" customFormat="1" x14ac:dyDescent="0.2">
      <c r="B16" s="87" t="s">
        <v>87</v>
      </c>
    </row>
    <row r="17" spans="2:2" s="87" customFormat="1" x14ac:dyDescent="0.2">
      <c r="B17" s="87" t="s">
        <v>88</v>
      </c>
    </row>
    <row r="18" spans="2:2" s="87" customFormat="1" x14ac:dyDescent="0.2">
      <c r="B18" s="87" t="s">
        <v>89</v>
      </c>
    </row>
    <row r="19" spans="2:2" s="87" customFormat="1" x14ac:dyDescent="0.2">
      <c r="B19" s="87" t="s">
        <v>90</v>
      </c>
    </row>
    <row r="20" spans="2:2" s="87" customFormat="1" x14ac:dyDescent="0.2"/>
    <row r="21" spans="2:2" s="87" customFormat="1" x14ac:dyDescent="0.2">
      <c r="B21" s="89" t="s">
        <v>91</v>
      </c>
    </row>
    <row r="22" spans="2:2" s="87" customFormat="1" x14ac:dyDescent="0.2">
      <c r="B22" s="87" t="s">
        <v>92</v>
      </c>
    </row>
    <row r="23" spans="2:2" s="87" customFormat="1" x14ac:dyDescent="0.2">
      <c r="B23" s="87" t="s">
        <v>93</v>
      </c>
    </row>
    <row r="24" spans="2:2" s="87" customFormat="1" x14ac:dyDescent="0.2"/>
    <row r="25" spans="2:2" s="87" customFormat="1" x14ac:dyDescent="0.2">
      <c r="B25" s="89" t="s">
        <v>94</v>
      </c>
    </row>
    <row r="26" spans="2:2" s="87" customFormat="1" x14ac:dyDescent="0.2">
      <c r="B26" s="87" t="s">
        <v>95</v>
      </c>
    </row>
  </sheetData>
  <mergeCells count="1">
    <mergeCell ref="B8:O8"/>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L88"/>
  <sheetViews>
    <sheetView showGridLines="0" zoomScale="115" zoomScaleNormal="115" workbookViewId="0"/>
  </sheetViews>
  <sheetFormatPr defaultColWidth="8.85546875" defaultRowHeight="12.75" x14ac:dyDescent="0.2"/>
  <cols>
    <col min="1" max="1" width="5.140625" style="19" customWidth="1"/>
    <col min="2" max="2" width="33" style="19" customWidth="1"/>
    <col min="3" max="3" width="86.5703125" style="19" customWidth="1"/>
    <col min="4" max="16384" width="8.85546875" style="19"/>
  </cols>
  <sheetData>
    <row r="1" spans="2:12" ht="16.5" customHeight="1" x14ac:dyDescent="0.2"/>
    <row r="2" spans="2:12" ht="26.25" customHeight="1" x14ac:dyDescent="0.2">
      <c r="C2" s="133" t="s">
        <v>224</v>
      </c>
    </row>
    <row r="3" spans="2:12" ht="26.25" customHeight="1" x14ac:dyDescent="0.2">
      <c r="C3" s="134" t="str">
        <f>Disclaimer!C3</f>
        <v>For the financial year and quarter ended 30 June 2026</v>
      </c>
    </row>
    <row r="4" spans="2:12" x14ac:dyDescent="0.2">
      <c r="C4"/>
    </row>
    <row r="5" spans="2:12" ht="18" x14ac:dyDescent="0.2">
      <c r="B5" s="137" t="s">
        <v>14</v>
      </c>
    </row>
    <row r="6" spans="2:12" ht="18" x14ac:dyDescent="0.2">
      <c r="B6" s="29"/>
    </row>
    <row r="7" spans="2:12" ht="15" x14ac:dyDescent="0.2">
      <c r="B7" s="174" t="s">
        <v>15</v>
      </c>
    </row>
    <row r="8" spans="2:12" ht="13.5" thickBot="1" x14ac:dyDescent="0.25">
      <c r="B8" s="20"/>
    </row>
    <row r="9" spans="2:12" ht="24" customHeight="1" x14ac:dyDescent="0.2">
      <c r="B9" s="185" t="s">
        <v>16</v>
      </c>
      <c r="C9" s="187" t="s">
        <v>17</v>
      </c>
      <c r="D9" s="21"/>
    </row>
    <row r="10" spans="2:12" ht="13.5" thickBot="1" x14ac:dyDescent="0.25">
      <c r="B10" s="186"/>
      <c r="C10" s="188"/>
      <c r="D10" s="21"/>
    </row>
    <row r="11" spans="2:12" ht="52.5" customHeight="1" x14ac:dyDescent="0.2">
      <c r="B11" s="22" t="s">
        <v>18</v>
      </c>
      <c r="C11" s="23" t="s">
        <v>229</v>
      </c>
      <c r="D11" s="21"/>
      <c r="F11" s="177"/>
      <c r="G11" s="177"/>
      <c r="H11" s="177"/>
      <c r="I11" s="177"/>
      <c r="J11" s="177"/>
      <c r="K11" s="177"/>
      <c r="L11" s="177"/>
    </row>
    <row r="12" spans="2:12" ht="65.25" customHeight="1" x14ac:dyDescent="0.2">
      <c r="B12" s="22" t="s">
        <v>227</v>
      </c>
      <c r="C12" s="23" t="s">
        <v>228</v>
      </c>
      <c r="D12" s="21"/>
      <c r="F12" s="132"/>
      <c r="G12" s="132"/>
      <c r="H12" s="132"/>
      <c r="I12" s="132"/>
      <c r="J12" s="132"/>
      <c r="K12" s="132"/>
      <c r="L12" s="132"/>
    </row>
    <row r="13" spans="2:12" ht="63" customHeight="1" x14ac:dyDescent="0.2">
      <c r="B13" s="22" t="s">
        <v>28</v>
      </c>
      <c r="C13" s="23" t="s">
        <v>29</v>
      </c>
      <c r="D13" s="21"/>
      <c r="F13" s="132"/>
      <c r="G13" s="132"/>
      <c r="H13" s="132"/>
      <c r="I13" s="132"/>
      <c r="J13" s="132"/>
      <c r="K13" s="132"/>
      <c r="L13" s="132"/>
    </row>
    <row r="14" spans="2:12" ht="29.1" customHeight="1" x14ac:dyDescent="0.2">
      <c r="B14" s="22" t="s">
        <v>19</v>
      </c>
      <c r="C14" s="23" t="s">
        <v>20</v>
      </c>
      <c r="D14" s="21"/>
    </row>
    <row r="15" spans="2:12" ht="36.950000000000003" customHeight="1" thickBot="1" x14ac:dyDescent="0.25">
      <c r="B15" s="24" t="s">
        <v>226</v>
      </c>
      <c r="C15" s="25" t="s">
        <v>21</v>
      </c>
      <c r="D15" s="21"/>
    </row>
    <row r="16" spans="2:12" x14ac:dyDescent="0.2">
      <c r="B16" s="17"/>
    </row>
    <row r="17" spans="2:4" x14ac:dyDescent="0.2">
      <c r="B17" s="17" t="s">
        <v>23</v>
      </c>
    </row>
    <row r="18" spans="2:4" x14ac:dyDescent="0.2">
      <c r="B18" s="17"/>
    </row>
    <row r="19" spans="2:4" ht="15" x14ac:dyDescent="0.2">
      <c r="B19" s="174" t="s">
        <v>24</v>
      </c>
    </row>
    <row r="20" spans="2:4" ht="13.5" thickBot="1" x14ac:dyDescent="0.25">
      <c r="B20" s="20"/>
    </row>
    <row r="21" spans="2:4" ht="24" customHeight="1" x14ac:dyDescent="0.2">
      <c r="B21" s="185" t="s">
        <v>16</v>
      </c>
      <c r="C21" s="187" t="s">
        <v>17</v>
      </c>
      <c r="D21" s="21"/>
    </row>
    <row r="22" spans="2:4" ht="13.5" thickBot="1" x14ac:dyDescent="0.25">
      <c r="B22" s="186"/>
      <c r="C22" s="188"/>
      <c r="D22" s="21"/>
    </row>
    <row r="23" spans="2:4" ht="27.95" customHeight="1" x14ac:dyDescent="0.2">
      <c r="B23" s="22" t="s">
        <v>175</v>
      </c>
      <c r="C23" s="23" t="s">
        <v>25</v>
      </c>
      <c r="D23" s="21"/>
    </row>
    <row r="24" spans="2:4" ht="27" customHeight="1" x14ac:dyDescent="0.2">
      <c r="B24" s="22" t="s">
        <v>26</v>
      </c>
      <c r="C24" s="23" t="s">
        <v>27</v>
      </c>
      <c r="D24" s="21"/>
    </row>
    <row r="25" spans="2:4" ht="61.5" customHeight="1" x14ac:dyDescent="0.2">
      <c r="B25" s="22" t="s">
        <v>28</v>
      </c>
      <c r="C25" s="23" t="s">
        <v>29</v>
      </c>
      <c r="D25" s="21"/>
    </row>
    <row r="26" spans="2:4" ht="50.1" customHeight="1" thickBot="1" x14ac:dyDescent="0.25">
      <c r="B26" s="24" t="s">
        <v>30</v>
      </c>
      <c r="C26" s="139" t="s">
        <v>31</v>
      </c>
      <c r="D26" s="21"/>
    </row>
    <row r="27" spans="2:4" x14ac:dyDescent="0.2">
      <c r="B27" s="20"/>
    </row>
    <row r="28" spans="2:4" ht="15" x14ac:dyDescent="0.2">
      <c r="B28" s="174" t="s">
        <v>32</v>
      </c>
    </row>
    <row r="29" spans="2:4" ht="13.5" thickBot="1" x14ac:dyDescent="0.25">
      <c r="B29" s="20"/>
    </row>
    <row r="30" spans="2:4" x14ac:dyDescent="0.2">
      <c r="B30" s="185" t="s">
        <v>16</v>
      </c>
      <c r="C30" s="187" t="s">
        <v>17</v>
      </c>
    </row>
    <row r="31" spans="2:4" ht="13.5" thickBot="1" x14ac:dyDescent="0.25">
      <c r="B31" s="186"/>
      <c r="C31" s="188"/>
    </row>
    <row r="32" spans="2:4" ht="27.95" customHeight="1" x14ac:dyDescent="0.2">
      <c r="B32" s="22" t="s">
        <v>33</v>
      </c>
      <c r="C32" s="23" t="s">
        <v>34</v>
      </c>
    </row>
    <row r="33" spans="2:4" ht="27.95" customHeight="1" x14ac:dyDescent="0.2">
      <c r="B33" s="22" t="s">
        <v>196</v>
      </c>
      <c r="C33" s="23" t="s">
        <v>223</v>
      </c>
    </row>
    <row r="34" spans="2:4" ht="28.5" customHeight="1" x14ac:dyDescent="0.2">
      <c r="B34" s="22" t="s">
        <v>35</v>
      </c>
      <c r="C34" s="23" t="s">
        <v>36</v>
      </c>
    </row>
    <row r="35" spans="2:4" ht="36.950000000000003" customHeight="1" x14ac:dyDescent="0.2">
      <c r="B35" s="22" t="s">
        <v>37</v>
      </c>
      <c r="C35" s="23" t="s">
        <v>38</v>
      </c>
    </row>
    <row r="36" spans="2:4" x14ac:dyDescent="0.2">
      <c r="B36" s="17"/>
    </row>
    <row r="37" spans="2:4" x14ac:dyDescent="0.2">
      <c r="B37" s="18"/>
    </row>
    <row r="38" spans="2:4" ht="15" x14ac:dyDescent="0.2">
      <c r="B38" s="174" t="s">
        <v>39</v>
      </c>
    </row>
    <row r="39" spans="2:4" ht="13.5" thickBot="1" x14ac:dyDescent="0.25">
      <c r="B39" s="20"/>
    </row>
    <row r="40" spans="2:4" x14ac:dyDescent="0.2">
      <c r="B40" s="185" t="s">
        <v>40</v>
      </c>
      <c r="C40" s="187" t="s">
        <v>17</v>
      </c>
      <c r="D40" s="21"/>
    </row>
    <row r="41" spans="2:4" ht="13.5" thickBot="1" x14ac:dyDescent="0.25">
      <c r="B41" s="186"/>
      <c r="C41" s="188"/>
      <c r="D41" s="21"/>
    </row>
    <row r="42" spans="2:4" x14ac:dyDescent="0.2">
      <c r="B42" s="182" t="s">
        <v>41</v>
      </c>
      <c r="C42" s="183" t="s">
        <v>42</v>
      </c>
      <c r="D42" s="176"/>
    </row>
    <row r="43" spans="2:4" ht="33" customHeight="1" x14ac:dyDescent="0.2">
      <c r="B43" s="179"/>
      <c r="C43" s="181"/>
      <c r="D43" s="176"/>
    </row>
    <row r="44" spans="2:4" ht="46.5" customHeight="1" x14ac:dyDescent="0.2">
      <c r="B44" s="26" t="s">
        <v>43</v>
      </c>
      <c r="C44" s="23" t="s">
        <v>44</v>
      </c>
      <c r="D44" s="21"/>
    </row>
    <row r="45" spans="2:4" ht="47.1" customHeight="1" x14ac:dyDescent="0.2">
      <c r="B45" s="27" t="s">
        <v>45</v>
      </c>
      <c r="C45" s="23" t="s">
        <v>46</v>
      </c>
      <c r="D45" s="21"/>
    </row>
    <row r="46" spans="2:4" ht="52.5" customHeight="1" x14ac:dyDescent="0.2">
      <c r="B46" s="27" t="s">
        <v>47</v>
      </c>
      <c r="C46" s="23" t="s">
        <v>48</v>
      </c>
      <c r="D46" s="21"/>
    </row>
    <row r="47" spans="2:4" s="87" customFormat="1" ht="66" customHeight="1" x14ac:dyDescent="0.2">
      <c r="B47" s="110" t="s">
        <v>49</v>
      </c>
      <c r="C47" s="111" t="s">
        <v>50</v>
      </c>
      <c r="D47" s="112"/>
    </row>
    <row r="48" spans="2:4" ht="69.95" customHeight="1" x14ac:dyDescent="0.2">
      <c r="B48" s="27" t="s">
        <v>51</v>
      </c>
      <c r="C48" s="23" t="s">
        <v>52</v>
      </c>
      <c r="D48" s="21"/>
    </row>
    <row r="49" spans="2:4" ht="62.1" customHeight="1" x14ac:dyDescent="0.2">
      <c r="B49" s="27" t="s">
        <v>53</v>
      </c>
      <c r="C49" s="23" t="s">
        <v>54</v>
      </c>
      <c r="D49" s="21"/>
    </row>
    <row r="50" spans="2:4" ht="31.5" customHeight="1" x14ac:dyDescent="0.2">
      <c r="B50" s="27" t="s">
        <v>55</v>
      </c>
      <c r="C50" s="23" t="s">
        <v>56</v>
      </c>
      <c r="D50" s="21"/>
    </row>
    <row r="51" spans="2:4" ht="43.5" customHeight="1" x14ac:dyDescent="0.2">
      <c r="B51" s="27" t="s">
        <v>57</v>
      </c>
      <c r="C51" s="23" t="s">
        <v>58</v>
      </c>
      <c r="D51" s="21"/>
    </row>
    <row r="52" spans="2:4" ht="41.45" customHeight="1" x14ac:dyDescent="0.2">
      <c r="B52" s="27" t="s">
        <v>59</v>
      </c>
      <c r="C52" s="23" t="s">
        <v>60</v>
      </c>
      <c r="D52" s="21"/>
    </row>
    <row r="53" spans="2:4" ht="36.950000000000003" customHeight="1" x14ac:dyDescent="0.2">
      <c r="B53" s="27" t="s">
        <v>61</v>
      </c>
      <c r="C53" s="23" t="s">
        <v>62</v>
      </c>
      <c r="D53" s="21"/>
    </row>
    <row r="54" spans="2:4" ht="63.6" customHeight="1" x14ac:dyDescent="0.2">
      <c r="B54" s="27" t="s">
        <v>63</v>
      </c>
      <c r="C54" s="23" t="s">
        <v>64</v>
      </c>
      <c r="D54" s="21"/>
    </row>
    <row r="55" spans="2:4" ht="42" customHeight="1" x14ac:dyDescent="0.2">
      <c r="B55" s="28" t="s">
        <v>65</v>
      </c>
      <c r="C55" s="23" t="s">
        <v>66</v>
      </c>
      <c r="D55" s="21"/>
    </row>
    <row r="56" spans="2:4" x14ac:dyDescent="0.2">
      <c r="B56" s="178" t="s">
        <v>67</v>
      </c>
      <c r="C56" s="21"/>
      <c r="D56" s="176"/>
    </row>
    <row r="57" spans="2:4" x14ac:dyDescent="0.2">
      <c r="B57" s="184"/>
      <c r="C57" s="21" t="s">
        <v>68</v>
      </c>
      <c r="D57" s="176"/>
    </row>
    <row r="58" spans="2:4" x14ac:dyDescent="0.2">
      <c r="B58" s="179"/>
      <c r="C58" s="23"/>
      <c r="D58" s="176"/>
    </row>
    <row r="59" spans="2:4" x14ac:dyDescent="0.2">
      <c r="B59" s="178" t="s">
        <v>69</v>
      </c>
      <c r="C59" s="180" t="s">
        <v>70</v>
      </c>
      <c r="D59" s="176"/>
    </row>
    <row r="60" spans="2:4" ht="62.45" customHeight="1" x14ac:dyDescent="0.2">
      <c r="B60" s="179"/>
      <c r="C60" s="181"/>
      <c r="D60" s="176"/>
    </row>
    <row r="61" spans="2:4" ht="41.45" customHeight="1" x14ac:dyDescent="0.2">
      <c r="B61" s="27" t="s">
        <v>71</v>
      </c>
      <c r="C61" s="23" t="s">
        <v>72</v>
      </c>
      <c r="D61" s="21"/>
    </row>
    <row r="62" spans="2:4" ht="45.6" customHeight="1" x14ac:dyDescent="0.2">
      <c r="B62" s="27" t="s">
        <v>73</v>
      </c>
      <c r="C62" s="23" t="s">
        <v>74</v>
      </c>
      <c r="D62" s="21"/>
    </row>
    <row r="63" spans="2:4" ht="38.450000000000003" customHeight="1" x14ac:dyDescent="0.2">
      <c r="B63" s="28" t="s">
        <v>75</v>
      </c>
      <c r="C63" s="23" t="s">
        <v>76</v>
      </c>
      <c r="D63" s="21"/>
    </row>
    <row r="64" spans="2:4" ht="39" customHeight="1" x14ac:dyDescent="0.2">
      <c r="B64" s="22" t="s">
        <v>30</v>
      </c>
      <c r="C64" s="23" t="s">
        <v>77</v>
      </c>
      <c r="D64" s="21"/>
    </row>
    <row r="65" spans="2:2" x14ac:dyDescent="0.2">
      <c r="B65" s="18"/>
    </row>
    <row r="66" spans="2:2" x14ac:dyDescent="0.2">
      <c r="B66" s="17"/>
    </row>
    <row r="67" spans="2:2" s="87" customFormat="1" ht="15" x14ac:dyDescent="0.2">
      <c r="B67" s="86" t="s">
        <v>78</v>
      </c>
    </row>
    <row r="68" spans="2:2" s="87" customFormat="1" ht="9" customHeight="1" x14ac:dyDescent="0.2">
      <c r="B68" s="86"/>
    </row>
    <row r="69" spans="2:2" s="87" customFormat="1" x14ac:dyDescent="0.2">
      <c r="B69" s="88" t="s">
        <v>79</v>
      </c>
    </row>
    <row r="70" spans="2:2" s="87" customFormat="1" x14ac:dyDescent="0.2">
      <c r="B70" s="121" t="s">
        <v>80</v>
      </c>
    </row>
    <row r="71" spans="2:2" s="87" customFormat="1" x14ac:dyDescent="0.2">
      <c r="B71" s="87" t="s">
        <v>81</v>
      </c>
    </row>
    <row r="72" spans="2:2" s="87" customFormat="1" x14ac:dyDescent="0.2"/>
    <row r="73" spans="2:2" s="87" customFormat="1" x14ac:dyDescent="0.2">
      <c r="B73" s="88" t="s">
        <v>82</v>
      </c>
    </row>
    <row r="74" spans="2:2" s="87" customFormat="1" x14ac:dyDescent="0.2">
      <c r="B74" s="87" t="s">
        <v>83</v>
      </c>
    </row>
    <row r="75" spans="2:2" s="87" customFormat="1" x14ac:dyDescent="0.2">
      <c r="B75" s="87" t="s">
        <v>84</v>
      </c>
    </row>
    <row r="76" spans="2:2" s="87" customFormat="1" x14ac:dyDescent="0.2">
      <c r="B76" s="87" t="s">
        <v>85</v>
      </c>
    </row>
    <row r="77" spans="2:2" s="87" customFormat="1" x14ac:dyDescent="0.2">
      <c r="B77" s="87" t="s">
        <v>86</v>
      </c>
    </row>
    <row r="78" spans="2:2" s="87" customFormat="1" x14ac:dyDescent="0.2">
      <c r="B78" s="87" t="s">
        <v>87</v>
      </c>
    </row>
    <row r="79" spans="2:2" s="87" customFormat="1" x14ac:dyDescent="0.2">
      <c r="B79" s="87" t="s">
        <v>88</v>
      </c>
    </row>
    <row r="80" spans="2:2" s="87" customFormat="1" x14ac:dyDescent="0.2">
      <c r="B80" s="87" t="s">
        <v>89</v>
      </c>
    </row>
    <row r="81" spans="2:2" s="87" customFormat="1" x14ac:dyDescent="0.2">
      <c r="B81" s="87" t="s">
        <v>90</v>
      </c>
    </row>
    <row r="82" spans="2:2" s="87" customFormat="1" x14ac:dyDescent="0.2"/>
    <row r="83" spans="2:2" s="87" customFormat="1" x14ac:dyDescent="0.2">
      <c r="B83" s="89" t="s">
        <v>91</v>
      </c>
    </row>
    <row r="84" spans="2:2" s="87" customFormat="1" x14ac:dyDescent="0.2">
      <c r="B84" s="87" t="s">
        <v>92</v>
      </c>
    </row>
    <row r="85" spans="2:2" s="87" customFormat="1" x14ac:dyDescent="0.2">
      <c r="B85" s="87" t="s">
        <v>93</v>
      </c>
    </row>
    <row r="86" spans="2:2" s="87" customFormat="1" x14ac:dyDescent="0.2"/>
    <row r="87" spans="2:2" s="87" customFormat="1" x14ac:dyDescent="0.2">
      <c r="B87" s="89" t="s">
        <v>94</v>
      </c>
    </row>
    <row r="88" spans="2:2" s="87" customFormat="1" x14ac:dyDescent="0.2">
      <c r="B88" s="87" t="s">
        <v>95</v>
      </c>
    </row>
  </sheetData>
  <mergeCells count="17">
    <mergeCell ref="B9:B10"/>
    <mergeCell ref="C9:C10"/>
    <mergeCell ref="B21:B22"/>
    <mergeCell ref="C21:C22"/>
    <mergeCell ref="B40:B41"/>
    <mergeCell ref="C40:C41"/>
    <mergeCell ref="B30:B31"/>
    <mergeCell ref="C30:C31"/>
    <mergeCell ref="D56:D58"/>
    <mergeCell ref="F11:L11"/>
    <mergeCell ref="B59:B60"/>
    <mergeCell ref="C59:C60"/>
    <mergeCell ref="D59:D60"/>
    <mergeCell ref="B42:B43"/>
    <mergeCell ref="C42:C43"/>
    <mergeCell ref="D42:D43"/>
    <mergeCell ref="B56:B58"/>
  </mergeCells>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K99"/>
  <sheetViews>
    <sheetView showGridLines="0" zoomScale="115" zoomScaleNormal="115" workbookViewId="0">
      <pane ySplit="5" topLeftCell="A6" activePane="bottomLeft" state="frozen"/>
      <selection activeCell="L22" sqref="L22"/>
      <selection pane="bottomLeft" activeCell="E1" sqref="E1"/>
    </sheetView>
  </sheetViews>
  <sheetFormatPr defaultColWidth="9.140625" defaultRowHeight="12" x14ac:dyDescent="0.2"/>
  <cols>
    <col min="1" max="4" width="9.140625" style="1" hidden="1" customWidth="1"/>
    <col min="5" max="5" width="3.140625" style="1" customWidth="1"/>
    <col min="6" max="6" width="19.140625" style="1" customWidth="1"/>
    <col min="7" max="7" width="11" style="1" customWidth="1"/>
    <col min="8" max="8" width="14.85546875" style="1" customWidth="1"/>
    <col min="9" max="11" width="11" style="1" customWidth="1"/>
    <col min="12" max="13" width="11" style="4" customWidth="1"/>
    <col min="14" max="14" width="9.140625" style="96"/>
    <col min="15" max="17" width="9.140625" style="1"/>
    <col min="18" max="18" width="9.140625" style="1" hidden="1" customWidth="1"/>
    <col min="19" max="16384" width="9.140625" style="1"/>
  </cols>
  <sheetData>
    <row r="1" spans="1:63" ht="93" customHeight="1" x14ac:dyDescent="0.2">
      <c r="A1" s="141" t="s">
        <v>234</v>
      </c>
      <c r="B1" s="142"/>
      <c r="C1" s="142"/>
      <c r="D1" s="142"/>
    </row>
    <row r="2" spans="1:63" ht="15" x14ac:dyDescent="0.2">
      <c r="A2" s="142"/>
      <c r="B2" s="142"/>
      <c r="C2" s="142"/>
      <c r="D2" s="142"/>
      <c r="F2" s="138" t="s">
        <v>232</v>
      </c>
    </row>
    <row r="3" spans="1:63" ht="10.5" customHeight="1" thickBot="1" x14ac:dyDescent="0.25">
      <c r="A3" s="142"/>
      <c r="B3" s="142"/>
      <c r="C3" s="142"/>
      <c r="D3" s="142"/>
      <c r="F3" s="9"/>
    </row>
    <row r="4" spans="1:63" ht="33.75" x14ac:dyDescent="0.2">
      <c r="A4" s="142"/>
      <c r="B4" s="142"/>
      <c r="C4" s="142"/>
      <c r="D4" s="142"/>
      <c r="F4" s="193" t="s">
        <v>96</v>
      </c>
      <c r="G4" s="30" t="s">
        <v>97</v>
      </c>
      <c r="H4" s="107" t="s">
        <v>28</v>
      </c>
      <c r="I4" s="31" t="s">
        <v>19</v>
      </c>
      <c r="J4" s="49" t="s">
        <v>98</v>
      </c>
      <c r="K4" s="32" t="s">
        <v>99</v>
      </c>
      <c r="L4" s="195" t="s">
        <v>100</v>
      </c>
      <c r="M4" s="196"/>
      <c r="N4" s="197" t="s">
        <v>101</v>
      </c>
      <c r="R4" s="30" t="s">
        <v>102</v>
      </c>
    </row>
    <row r="5" spans="1:63" ht="10.9" customHeight="1" x14ac:dyDescent="0.2">
      <c r="A5" s="142"/>
      <c r="B5" s="142"/>
      <c r="C5" s="142"/>
      <c r="D5" s="142"/>
      <c r="F5" s="194"/>
      <c r="G5" s="51" t="s">
        <v>103</v>
      </c>
      <c r="H5" s="108" t="s">
        <v>103</v>
      </c>
      <c r="I5" s="52" t="s">
        <v>103</v>
      </c>
      <c r="J5" s="50" t="s">
        <v>103</v>
      </c>
      <c r="K5" s="53" t="s">
        <v>103</v>
      </c>
      <c r="L5" s="61" t="s">
        <v>104</v>
      </c>
      <c r="M5" s="62" t="s">
        <v>105</v>
      </c>
      <c r="N5" s="197"/>
      <c r="R5" s="51" t="s">
        <v>103</v>
      </c>
    </row>
    <row r="6" spans="1:63" ht="10.9" customHeight="1" x14ac:dyDescent="0.2">
      <c r="A6" s="142">
        <v>2026</v>
      </c>
      <c r="B6" s="142" t="str">
        <f>$A$1&amp;A6</f>
        <v>FY2026</v>
      </c>
      <c r="C6" s="142" t="s">
        <v>106</v>
      </c>
      <c r="D6" s="142" t="str">
        <f>$A$1&amp;A6&amp;C6</f>
        <v>FY2026H2</v>
      </c>
      <c r="F6" s="147" t="s">
        <v>231</v>
      </c>
      <c r="G6" s="150">
        <v>580.20000000000005</v>
      </c>
      <c r="H6" s="150">
        <v>1677.2</v>
      </c>
      <c r="I6" s="150">
        <v>788.6</v>
      </c>
      <c r="J6" s="150">
        <v>2335.1</v>
      </c>
      <c r="K6" s="120">
        <f t="shared" ref="K6" si="0">SUM(G6:J6)</f>
        <v>5381.1</v>
      </c>
      <c r="L6" s="67">
        <f>(K6-K7)/K7</f>
        <v>0.10667571569595277</v>
      </c>
      <c r="M6" s="95">
        <f>(K6-K10)/K10</f>
        <v>0.16292790456431525</v>
      </c>
      <c r="N6" s="91"/>
      <c r="R6" s="47">
        <v>2102.1999999999998</v>
      </c>
    </row>
    <row r="7" spans="1:63" ht="10.9" customHeight="1" x14ac:dyDescent="0.2">
      <c r="A7" s="142">
        <v>2026</v>
      </c>
      <c r="B7" s="142" t="str">
        <f>$A$1&amp;A7</f>
        <v>FY2026</v>
      </c>
      <c r="C7" s="142" t="s">
        <v>106</v>
      </c>
      <c r="D7" s="142" t="str">
        <f>$A$1&amp;A7&amp;C7</f>
        <v>FY2026H2</v>
      </c>
      <c r="F7" s="143" t="s">
        <v>221</v>
      </c>
      <c r="G7" s="47">
        <v>513.29999999999995</v>
      </c>
      <c r="H7" s="47">
        <v>1402.6</v>
      </c>
      <c r="I7" s="47">
        <v>786.9</v>
      </c>
      <c r="J7" s="47">
        <v>2159.6</v>
      </c>
      <c r="K7" s="120">
        <f t="shared" ref="K7" si="1">SUM(G7:J7)</f>
        <v>4862.3999999999996</v>
      </c>
      <c r="L7" s="67">
        <f>(K7-K8)/K8</f>
        <v>-1.0661674940994475E-2</v>
      </c>
      <c r="M7" s="95">
        <f>(K7-K11)/K11</f>
        <v>0.15265413406573702</v>
      </c>
      <c r="N7" s="91"/>
      <c r="R7" s="47">
        <v>2102.1999999999998</v>
      </c>
    </row>
    <row r="8" spans="1:63" ht="10.9" customHeight="1" x14ac:dyDescent="0.2">
      <c r="A8" s="142">
        <v>2026</v>
      </c>
      <c r="B8" s="142" t="str">
        <f>$A$1&amp;A8</f>
        <v>FY2026</v>
      </c>
      <c r="C8" s="142" t="s">
        <v>109</v>
      </c>
      <c r="D8" s="142" t="str">
        <f>$A$1&amp;A8&amp;C8</f>
        <v>FY2026H1</v>
      </c>
      <c r="F8" s="143" t="s">
        <v>107</v>
      </c>
      <c r="G8" s="47">
        <v>592.5</v>
      </c>
      <c r="H8" s="47">
        <v>1509.7</v>
      </c>
      <c r="I8" s="47">
        <v>733</v>
      </c>
      <c r="J8" s="47">
        <v>2079.6</v>
      </c>
      <c r="K8" s="120">
        <f t="shared" ref="K8" si="2">SUM(G8:J8)</f>
        <v>4914.7999999999993</v>
      </c>
      <c r="L8" s="67">
        <f>(K8-K9)/K9</f>
        <v>6.4616051120978943E-2</v>
      </c>
      <c r="M8" s="95">
        <f>(K8-K12)/K12</f>
        <v>0.14430733410942939</v>
      </c>
      <c r="N8" s="91"/>
      <c r="R8" s="47">
        <v>2102.1999999999998</v>
      </c>
    </row>
    <row r="9" spans="1:63" ht="10.9" customHeight="1" x14ac:dyDescent="0.2">
      <c r="A9" s="142">
        <v>2026</v>
      </c>
      <c r="B9" s="142" t="str">
        <f t="shared" ref="B9:B72" si="3">$A$1&amp;A9</f>
        <v>FY2026</v>
      </c>
      <c r="C9" s="142" t="s">
        <v>109</v>
      </c>
      <c r="D9" s="142" t="str">
        <f t="shared" ref="D9:D72" si="4">$A$1&amp;A9&amp;C9</f>
        <v>FY2026H1</v>
      </c>
      <c r="F9" s="143" t="s">
        <v>108</v>
      </c>
      <c r="G9" s="47">
        <v>496.7</v>
      </c>
      <c r="H9" s="47">
        <v>1346.9</v>
      </c>
      <c r="I9" s="47">
        <v>767.7</v>
      </c>
      <c r="J9" s="47">
        <v>2005.2</v>
      </c>
      <c r="K9" s="120">
        <f t="shared" ref="K9:K14" si="5">SUM(G9:J9)</f>
        <v>4616.5</v>
      </c>
      <c r="L9" s="67">
        <f>(K9-K10)/K10</f>
        <v>-2.3124135546336287E-3</v>
      </c>
      <c r="M9" s="95">
        <f>(K9-K13)/K13</f>
        <v>9.6555819477434676E-2</v>
      </c>
      <c r="N9" s="91"/>
      <c r="R9" s="47">
        <v>1843.6</v>
      </c>
    </row>
    <row r="10" spans="1:63" ht="10.5" customHeight="1" x14ac:dyDescent="0.2">
      <c r="A10" s="142">
        <v>2025</v>
      </c>
      <c r="B10" s="142" t="str">
        <f t="shared" si="3"/>
        <v>FY2025</v>
      </c>
      <c r="C10" s="142" t="s">
        <v>106</v>
      </c>
      <c r="D10" s="142" t="str">
        <f t="shared" si="4"/>
        <v>FY2025H2</v>
      </c>
      <c r="F10" s="147" t="s">
        <v>110</v>
      </c>
      <c r="G10" s="150">
        <v>524.29999999999995</v>
      </c>
      <c r="H10" s="150">
        <v>1368.3</v>
      </c>
      <c r="I10" s="150">
        <v>675.2</v>
      </c>
      <c r="J10" s="150">
        <v>2059.4</v>
      </c>
      <c r="K10" s="120">
        <f t="shared" si="5"/>
        <v>4627.2000000000007</v>
      </c>
      <c r="L10" s="67">
        <f t="shared" ref="L10:L14" si="6">(K10-K11)/K11</f>
        <v>9.6898899545282066E-2</v>
      </c>
      <c r="M10" s="95">
        <f t="shared" ref="M10:M14" si="7">(K10-K14)/K14</f>
        <v>0.10223916150547897</v>
      </c>
      <c r="N10" s="97"/>
      <c r="O10" s="80"/>
      <c r="Q10" s="80"/>
      <c r="R10" s="47">
        <v>1892.7</v>
      </c>
    </row>
    <row r="11" spans="1:63" ht="10.5" customHeight="1" x14ac:dyDescent="0.2">
      <c r="A11" s="142">
        <v>2025</v>
      </c>
      <c r="B11" s="142" t="str">
        <f t="shared" si="3"/>
        <v>FY2025</v>
      </c>
      <c r="C11" s="142" t="s">
        <v>106</v>
      </c>
      <c r="D11" s="142" t="str">
        <f t="shared" si="4"/>
        <v>FY2025H2</v>
      </c>
      <c r="F11" s="143" t="s">
        <v>111</v>
      </c>
      <c r="G11" s="47">
        <v>466.4</v>
      </c>
      <c r="H11" s="47">
        <v>1165.0999999999999</v>
      </c>
      <c r="I11" s="47">
        <v>690.8</v>
      </c>
      <c r="J11" s="47">
        <v>1896.1379999999999</v>
      </c>
      <c r="K11" s="120">
        <f t="shared" si="5"/>
        <v>4218.4380000000001</v>
      </c>
      <c r="L11" s="67">
        <f t="shared" si="6"/>
        <v>-1.7825844004656553E-2</v>
      </c>
      <c r="M11" s="95">
        <f t="shared" si="7"/>
        <v>0.11720066739055603</v>
      </c>
      <c r="N11" s="97"/>
      <c r="O11" s="80"/>
      <c r="Q11" s="80"/>
      <c r="R11" s="47">
        <v>1631.5</v>
      </c>
    </row>
    <row r="12" spans="1:63" ht="10.5" customHeight="1" x14ac:dyDescent="0.2">
      <c r="A12" s="142">
        <v>2025</v>
      </c>
      <c r="B12" s="142" t="str">
        <f t="shared" si="3"/>
        <v>FY2025</v>
      </c>
      <c r="C12" s="142" t="s">
        <v>109</v>
      </c>
      <c r="D12" s="142" t="str">
        <f t="shared" si="4"/>
        <v>FY2025H1</v>
      </c>
      <c r="F12" s="143" t="s">
        <v>112</v>
      </c>
      <c r="G12" s="47">
        <v>547.1</v>
      </c>
      <c r="H12" s="47">
        <v>1308.7</v>
      </c>
      <c r="I12" s="47">
        <v>604.79999999999995</v>
      </c>
      <c r="J12" s="47">
        <v>1834.4</v>
      </c>
      <c r="K12" s="120">
        <f t="shared" si="5"/>
        <v>4295</v>
      </c>
      <c r="L12" s="67">
        <f t="shared" si="6"/>
        <v>2.0190023752969122E-2</v>
      </c>
      <c r="M12" s="95">
        <f t="shared" si="7"/>
        <v>9.787582117021551E-2</v>
      </c>
      <c r="N12" s="97"/>
      <c r="O12" s="80"/>
      <c r="Q12" s="80"/>
      <c r="R12" s="47">
        <v>1848.4</v>
      </c>
    </row>
    <row r="13" spans="1:63" ht="10.5" customHeight="1" x14ac:dyDescent="0.2">
      <c r="A13" s="142">
        <v>2025</v>
      </c>
      <c r="B13" s="142" t="str">
        <f t="shared" si="3"/>
        <v>FY2025</v>
      </c>
      <c r="C13" s="142" t="s">
        <v>109</v>
      </c>
      <c r="D13" s="142" t="str">
        <f t="shared" si="4"/>
        <v>FY2025H1</v>
      </c>
      <c r="F13" s="143" t="s">
        <v>113</v>
      </c>
      <c r="G13" s="47">
        <v>504.2</v>
      </c>
      <c r="H13" s="47">
        <v>1154</v>
      </c>
      <c r="I13" s="47">
        <v>760.8</v>
      </c>
      <c r="J13" s="47">
        <v>1791</v>
      </c>
      <c r="K13" s="120">
        <f t="shared" si="5"/>
        <v>4210</v>
      </c>
      <c r="L13" s="67">
        <f t="shared" si="6"/>
        <v>2.8585040495474035E-3</v>
      </c>
      <c r="M13" s="95">
        <f t="shared" si="7"/>
        <v>0.12790012323849317</v>
      </c>
      <c r="N13" s="97"/>
      <c r="O13" s="80"/>
      <c r="Q13" s="80"/>
      <c r="R13" s="47">
        <v>1658.2</v>
      </c>
      <c r="S13" s="80"/>
      <c r="U13" s="80"/>
      <c r="V13" s="97"/>
      <c r="W13" s="80"/>
      <c r="Y13" s="80"/>
      <c r="Z13" s="97"/>
      <c r="AA13" s="80"/>
      <c r="AC13" s="80"/>
      <c r="AD13" s="97"/>
      <c r="AE13" s="80"/>
      <c r="AG13" s="80"/>
      <c r="AH13" s="97"/>
      <c r="AI13" s="80"/>
      <c r="AK13" s="80"/>
      <c r="AL13" s="97"/>
      <c r="AM13" s="80"/>
      <c r="AO13" s="80"/>
      <c r="AP13" s="97"/>
      <c r="AQ13" s="80"/>
      <c r="AS13" s="80"/>
      <c r="AT13" s="97"/>
      <c r="AU13" s="80"/>
      <c r="AW13" s="80"/>
      <c r="AX13" s="97"/>
      <c r="AY13" s="80"/>
      <c r="BA13" s="80"/>
      <c r="BB13" s="97"/>
      <c r="BC13" s="80"/>
      <c r="BE13" s="80"/>
      <c r="BF13" s="97"/>
      <c r="BG13" s="80"/>
      <c r="BI13" s="80"/>
      <c r="BJ13" s="97"/>
      <c r="BK13" s="80"/>
    </row>
    <row r="14" spans="1:63" ht="10.5" customHeight="1" x14ac:dyDescent="0.2">
      <c r="A14" s="142">
        <v>2024</v>
      </c>
      <c r="B14" s="142" t="str">
        <f t="shared" si="3"/>
        <v>FY2024</v>
      </c>
      <c r="C14" s="142" t="s">
        <v>106</v>
      </c>
      <c r="D14" s="142" t="str">
        <f t="shared" si="4"/>
        <v>FY2024H2</v>
      </c>
      <c r="F14" s="147" t="s">
        <v>114</v>
      </c>
      <c r="G14" s="150">
        <v>518.70000000000005</v>
      </c>
      <c r="H14" s="150">
        <f>Video!E16</f>
        <v>1091.5999999999999</v>
      </c>
      <c r="I14" s="150">
        <v>728.2</v>
      </c>
      <c r="J14" s="150">
        <v>1859.5</v>
      </c>
      <c r="K14" s="120">
        <f t="shared" si="5"/>
        <v>4198</v>
      </c>
      <c r="L14" s="67">
        <f t="shared" si="6"/>
        <v>0.11178791811223825</v>
      </c>
      <c r="M14" s="95">
        <f t="shared" si="7"/>
        <v>0.14887794198139026</v>
      </c>
      <c r="N14" s="97"/>
      <c r="O14" s="80"/>
      <c r="Q14" s="80"/>
      <c r="R14" s="47">
        <v>1610.3</v>
      </c>
      <c r="S14" s="80"/>
      <c r="U14" s="80"/>
      <c r="V14" s="97"/>
      <c r="W14" s="80"/>
      <c r="Y14" s="80"/>
      <c r="Z14" s="97"/>
      <c r="AA14" s="80"/>
      <c r="AC14" s="80"/>
      <c r="AD14" s="97"/>
      <c r="AE14" s="80"/>
      <c r="AG14" s="80"/>
      <c r="AH14" s="97"/>
      <c r="AI14" s="80"/>
      <c r="AK14" s="80"/>
      <c r="AL14" s="97"/>
      <c r="AM14" s="80"/>
      <c r="AO14" s="80"/>
      <c r="AP14" s="97"/>
      <c r="AQ14" s="80"/>
      <c r="AS14" s="80"/>
      <c r="AT14" s="97"/>
      <c r="AU14" s="80"/>
      <c r="AW14" s="80"/>
      <c r="AX14" s="97"/>
      <c r="AY14" s="80"/>
      <c r="BA14" s="80"/>
      <c r="BB14" s="97"/>
      <c r="BC14" s="80"/>
      <c r="BE14" s="80"/>
      <c r="BF14" s="97"/>
      <c r="BG14" s="80"/>
      <c r="BI14" s="80"/>
      <c r="BJ14" s="97"/>
      <c r="BK14" s="80"/>
    </row>
    <row r="15" spans="1:63" ht="10.5" customHeight="1" x14ac:dyDescent="0.2">
      <c r="A15" s="142">
        <v>2024</v>
      </c>
      <c r="B15" s="142" t="str">
        <f t="shared" si="3"/>
        <v>FY2024</v>
      </c>
      <c r="C15" s="142" t="s">
        <v>106</v>
      </c>
      <c r="D15" s="142" t="str">
        <f t="shared" si="4"/>
        <v>FY2024H2</v>
      </c>
      <c r="F15" s="144" t="s">
        <v>115</v>
      </c>
      <c r="G15" s="122">
        <v>470.8</v>
      </c>
      <c r="H15" s="122">
        <f>Video!E17</f>
        <v>944.9</v>
      </c>
      <c r="I15" s="122">
        <v>635.9</v>
      </c>
      <c r="J15" s="122">
        <v>1724.3</v>
      </c>
      <c r="K15" s="123">
        <f t="shared" ref="K15:K78" si="8">SUM(G15:J15)</f>
        <v>3775.8999999999996</v>
      </c>
      <c r="L15" s="124">
        <f t="shared" ref="L15" si="9">(K15-K16)/K16</f>
        <v>-3.4815060964699336E-2</v>
      </c>
      <c r="M15" s="125">
        <f t="shared" ref="M15" si="10">(K15-K19)/K19</f>
        <v>0.10177701263458878</v>
      </c>
      <c r="N15" s="97"/>
      <c r="O15" s="80"/>
      <c r="Q15" s="80"/>
      <c r="R15" s="47">
        <v>1415.7</v>
      </c>
      <c r="S15" s="80"/>
      <c r="U15" s="80"/>
      <c r="V15" s="97"/>
      <c r="W15" s="80"/>
      <c r="Y15" s="80"/>
      <c r="Z15" s="97"/>
      <c r="AA15" s="80"/>
      <c r="AC15" s="80"/>
      <c r="AD15" s="97"/>
      <c r="AE15" s="80"/>
      <c r="AG15" s="80"/>
      <c r="AH15" s="97"/>
      <c r="AI15" s="80"/>
      <c r="AK15" s="80"/>
      <c r="AL15" s="97"/>
      <c r="AM15" s="80"/>
      <c r="AO15" s="80"/>
      <c r="AP15" s="97"/>
      <c r="AQ15" s="80"/>
      <c r="AS15" s="80"/>
      <c r="AT15" s="97"/>
      <c r="AU15" s="80"/>
      <c r="AW15" s="80"/>
      <c r="AX15" s="97"/>
      <c r="AY15" s="80"/>
      <c r="BA15" s="80"/>
      <c r="BB15" s="97"/>
      <c r="BC15" s="80"/>
      <c r="BE15" s="80"/>
      <c r="BF15" s="97"/>
      <c r="BG15" s="80"/>
      <c r="BI15" s="80"/>
      <c r="BJ15" s="97"/>
      <c r="BK15" s="80"/>
    </row>
    <row r="16" spans="1:63" ht="10.5" customHeight="1" x14ac:dyDescent="0.2">
      <c r="A16" s="142">
        <v>2024</v>
      </c>
      <c r="B16" s="142" t="str">
        <f t="shared" si="3"/>
        <v>FY2024</v>
      </c>
      <c r="C16" s="142" t="s">
        <v>109</v>
      </c>
      <c r="D16" s="142" t="str">
        <f t="shared" si="4"/>
        <v>FY2024H1</v>
      </c>
      <c r="F16" s="145" t="s">
        <v>116</v>
      </c>
      <c r="G16" s="126">
        <f>R16-H16</f>
        <v>553.09999999999991</v>
      </c>
      <c r="H16" s="126">
        <f>Video!E18</f>
        <v>1098</v>
      </c>
      <c r="I16" s="126">
        <v>574.6</v>
      </c>
      <c r="J16" s="126">
        <v>1686.4</v>
      </c>
      <c r="K16" s="127">
        <f t="shared" si="8"/>
        <v>3912.1</v>
      </c>
      <c r="L16" s="128">
        <f t="shared" ref="L16:L22" si="11">(K16-K17)/K17</f>
        <v>4.8089803354230166E-2</v>
      </c>
      <c r="M16" s="129">
        <f>(K16-K20)/K20</f>
        <v>7.5048090134652357E-2</v>
      </c>
      <c r="N16" s="130"/>
      <c r="O16" s="131" t="s">
        <v>117</v>
      </c>
      <c r="Q16" s="80"/>
      <c r="R16" s="47">
        <v>1651.1</v>
      </c>
      <c r="S16" s="80"/>
      <c r="U16" s="80"/>
      <c r="V16" s="97"/>
      <c r="W16" s="80"/>
      <c r="Y16" s="80"/>
      <c r="Z16" s="97"/>
      <c r="AA16" s="80"/>
      <c r="AC16" s="80"/>
      <c r="AD16" s="97"/>
      <c r="AE16" s="80"/>
      <c r="AG16" s="80"/>
      <c r="AH16" s="97"/>
      <c r="AI16" s="80"/>
      <c r="AK16" s="80"/>
      <c r="AL16" s="97"/>
      <c r="AM16" s="80"/>
      <c r="AO16" s="80"/>
      <c r="AP16" s="97"/>
      <c r="AQ16" s="80"/>
      <c r="AS16" s="80"/>
      <c r="AT16" s="97"/>
      <c r="AU16" s="80"/>
      <c r="AW16" s="80"/>
      <c r="AX16" s="97"/>
      <c r="AY16" s="80"/>
      <c r="BA16" s="80"/>
      <c r="BB16" s="97"/>
      <c r="BC16" s="80"/>
      <c r="BE16" s="80"/>
      <c r="BF16" s="97"/>
      <c r="BG16" s="80"/>
      <c r="BI16" s="80"/>
      <c r="BJ16" s="97"/>
      <c r="BK16" s="80"/>
    </row>
    <row r="17" spans="1:63" ht="10.5" customHeight="1" x14ac:dyDescent="0.2">
      <c r="A17" s="142">
        <v>2024</v>
      </c>
      <c r="B17" s="142" t="str">
        <f t="shared" si="3"/>
        <v>FY2024</v>
      </c>
      <c r="C17" s="142" t="s">
        <v>109</v>
      </c>
      <c r="D17" s="142" t="str">
        <f t="shared" si="4"/>
        <v>FY2024H1</v>
      </c>
      <c r="F17" s="143" t="s">
        <v>118</v>
      </c>
      <c r="G17" s="47">
        <f t="shared" ref="G17:G78" si="12">R17-H17</f>
        <v>487.40000000000009</v>
      </c>
      <c r="H17" s="47">
        <f>Video!E19</f>
        <v>965.5</v>
      </c>
      <c r="I17" s="47">
        <v>649.20000000000005</v>
      </c>
      <c r="J17" s="47">
        <v>1630.5</v>
      </c>
      <c r="K17" s="120">
        <f t="shared" si="8"/>
        <v>3732.6000000000004</v>
      </c>
      <c r="L17" s="67">
        <f t="shared" si="11"/>
        <v>2.1510673234811265E-2</v>
      </c>
      <c r="M17" s="95">
        <f t="shared" ref="M17:M22" si="13">(K17-K21)/K21</f>
        <v>7.7851573779959674E-2</v>
      </c>
      <c r="N17" s="97"/>
      <c r="O17" s="80"/>
      <c r="Q17" s="80"/>
      <c r="R17" s="47">
        <v>1452.9</v>
      </c>
      <c r="S17" s="80"/>
      <c r="U17" s="80"/>
      <c r="V17" s="97"/>
      <c r="W17" s="80"/>
      <c r="Y17" s="80"/>
      <c r="Z17" s="97"/>
      <c r="AA17" s="80"/>
      <c r="AC17" s="80"/>
      <c r="AD17" s="97"/>
      <c r="AE17" s="80"/>
      <c r="AG17" s="80"/>
      <c r="AH17" s="97"/>
      <c r="AI17" s="80"/>
      <c r="AK17" s="80"/>
      <c r="AL17" s="97"/>
      <c r="AM17" s="80"/>
      <c r="AO17" s="80"/>
      <c r="AP17" s="97"/>
      <c r="AQ17" s="80"/>
      <c r="AS17" s="80"/>
      <c r="AT17" s="97"/>
      <c r="AU17" s="80"/>
      <c r="AW17" s="80"/>
      <c r="AX17" s="97"/>
      <c r="AY17" s="80"/>
      <c r="BA17" s="80"/>
      <c r="BB17" s="97"/>
      <c r="BC17" s="80"/>
      <c r="BE17" s="80"/>
      <c r="BF17" s="97"/>
      <c r="BG17" s="80"/>
      <c r="BI17" s="80"/>
      <c r="BJ17" s="97"/>
      <c r="BK17" s="80"/>
    </row>
    <row r="18" spans="1:63" ht="10.5" customHeight="1" x14ac:dyDescent="0.2">
      <c r="A18" s="142">
        <v>2023</v>
      </c>
      <c r="B18" s="142" t="str">
        <f t="shared" si="3"/>
        <v>FY2023</v>
      </c>
      <c r="C18" s="142" t="s">
        <v>106</v>
      </c>
      <c r="D18" s="142" t="str">
        <f t="shared" si="4"/>
        <v>FY2023H2</v>
      </c>
      <c r="F18" s="147" t="s">
        <v>119</v>
      </c>
      <c r="G18" s="150">
        <f t="shared" si="12"/>
        <v>495.20000000000005</v>
      </c>
      <c r="H18" s="150">
        <f>Video!E20</f>
        <v>918.8</v>
      </c>
      <c r="I18" s="150">
        <v>582.9</v>
      </c>
      <c r="J18" s="150">
        <v>1657.1</v>
      </c>
      <c r="K18" s="120">
        <f t="shared" si="8"/>
        <v>3654</v>
      </c>
      <c r="L18" s="67">
        <f t="shared" si="11"/>
        <v>6.6207580753406561E-2</v>
      </c>
      <c r="M18" s="95">
        <f t="shared" si="13"/>
        <v>3.8185764127358136E-3</v>
      </c>
      <c r="N18" s="97" t="str">
        <f t="shared" ref="N18:N81" si="14">TRIM(_xlfn.TEXTAFTER(F18," ",2))</f>
        <v>23</v>
      </c>
      <c r="Q18" s="80"/>
      <c r="R18" s="47">
        <v>1414</v>
      </c>
    </row>
    <row r="19" spans="1:63" ht="10.5" customHeight="1" x14ac:dyDescent="0.2">
      <c r="A19" s="142">
        <v>2023</v>
      </c>
      <c r="B19" s="142" t="str">
        <f t="shared" si="3"/>
        <v>FY2023</v>
      </c>
      <c r="C19" s="142" t="s">
        <v>106</v>
      </c>
      <c r="D19" s="142" t="str">
        <f t="shared" si="4"/>
        <v>FY2023H2</v>
      </c>
      <c r="F19" s="143" t="s">
        <v>120</v>
      </c>
      <c r="G19" s="47">
        <f>R19-H19</f>
        <v>447.70000000000005</v>
      </c>
      <c r="H19" s="47">
        <f>Video!E21</f>
        <v>780.7</v>
      </c>
      <c r="I19" s="47">
        <v>622.70000000000005</v>
      </c>
      <c r="J19" s="47">
        <v>1576</v>
      </c>
      <c r="K19" s="120">
        <f t="shared" si="8"/>
        <v>3427.1000000000004</v>
      </c>
      <c r="L19" s="67">
        <f t="shared" si="11"/>
        <v>-5.8230283044792427E-2</v>
      </c>
      <c r="M19" s="95">
        <f t="shared" si="13"/>
        <v>-8.1039622586899212E-3</v>
      </c>
      <c r="N19" s="97" t="str">
        <f t="shared" si="14"/>
        <v>23</v>
      </c>
      <c r="Q19" s="80"/>
      <c r="R19" s="47">
        <v>1228.4000000000001</v>
      </c>
    </row>
    <row r="20" spans="1:63" ht="10.5" customHeight="1" x14ac:dyDescent="0.2">
      <c r="A20" s="142">
        <v>2023</v>
      </c>
      <c r="B20" s="142" t="str">
        <f t="shared" si="3"/>
        <v>FY2023</v>
      </c>
      <c r="C20" s="142" t="s">
        <v>109</v>
      </c>
      <c r="D20" s="142" t="str">
        <f t="shared" si="4"/>
        <v>FY2023H1</v>
      </c>
      <c r="F20" s="143" t="s">
        <v>121</v>
      </c>
      <c r="G20" s="47">
        <f t="shared" si="12"/>
        <v>593.80000000000007</v>
      </c>
      <c r="H20" s="47">
        <f>Video!E22</f>
        <v>917.9</v>
      </c>
      <c r="I20" s="47">
        <v>586.4</v>
      </c>
      <c r="J20" s="47">
        <v>1540.9</v>
      </c>
      <c r="K20" s="120">
        <f t="shared" si="8"/>
        <v>3639</v>
      </c>
      <c r="L20" s="67">
        <f t="shared" si="11"/>
        <v>5.0822985850418709E-2</v>
      </c>
      <c r="M20" s="95">
        <f t="shared" si="13"/>
        <v>1.3310314101136162E-2</v>
      </c>
      <c r="N20" s="97" t="str">
        <f t="shared" si="14"/>
        <v>22</v>
      </c>
      <c r="Q20" s="80"/>
      <c r="R20" s="47">
        <v>1511.7</v>
      </c>
    </row>
    <row r="21" spans="1:63" ht="10.5" customHeight="1" x14ac:dyDescent="0.2">
      <c r="A21" s="142">
        <v>2023</v>
      </c>
      <c r="B21" s="142" t="str">
        <f t="shared" si="3"/>
        <v>FY2023</v>
      </c>
      <c r="C21" s="142" t="s">
        <v>109</v>
      </c>
      <c r="D21" s="142" t="str">
        <f t="shared" si="4"/>
        <v>FY2023H1</v>
      </c>
      <c r="F21" s="143" t="s">
        <v>122</v>
      </c>
      <c r="G21" s="47">
        <f t="shared" si="12"/>
        <v>503.30000000000007</v>
      </c>
      <c r="H21" s="47">
        <f>Video!E23</f>
        <v>840.6</v>
      </c>
      <c r="I21" s="47">
        <v>643.9</v>
      </c>
      <c r="J21" s="47">
        <v>1475.2</v>
      </c>
      <c r="K21" s="120">
        <f t="shared" si="8"/>
        <v>3463</v>
      </c>
      <c r="L21" s="67">
        <f t="shared" si="11"/>
        <v>-4.8652509546441125E-2</v>
      </c>
      <c r="M21" s="95">
        <f t="shared" si="13"/>
        <v>6.7838421214924449E-2</v>
      </c>
      <c r="N21" s="97" t="str">
        <f t="shared" si="14"/>
        <v>22</v>
      </c>
      <c r="Q21" s="80"/>
      <c r="R21" s="47">
        <v>1343.9</v>
      </c>
    </row>
    <row r="22" spans="1:63" ht="10.5" customHeight="1" x14ac:dyDescent="0.2">
      <c r="A22" s="142">
        <f t="shared" ref="A22:A82" si="15">A18-1</f>
        <v>2022</v>
      </c>
      <c r="B22" s="142" t="str">
        <f t="shared" si="3"/>
        <v>FY2022</v>
      </c>
      <c r="C22" s="142" t="s">
        <v>106</v>
      </c>
      <c r="D22" s="142" t="str">
        <f t="shared" si="4"/>
        <v>FY2022H2</v>
      </c>
      <c r="F22" s="147" t="s">
        <v>123</v>
      </c>
      <c r="G22" s="150">
        <f t="shared" si="12"/>
        <v>592.70000000000005</v>
      </c>
      <c r="H22" s="150">
        <f>Video!E24</f>
        <v>821.5</v>
      </c>
      <c r="I22" s="150">
        <v>615.20000000000005</v>
      </c>
      <c r="J22" s="150">
        <v>1610.7</v>
      </c>
      <c r="K22" s="120">
        <f t="shared" si="8"/>
        <v>3640.1000000000004</v>
      </c>
      <c r="L22" s="67">
        <f t="shared" si="11"/>
        <v>5.3544036352059406E-2</v>
      </c>
      <c r="M22" s="95">
        <f t="shared" si="13"/>
        <v>0.10833358706573704</v>
      </c>
      <c r="N22" s="97" t="str">
        <f t="shared" si="14"/>
        <v>22</v>
      </c>
      <c r="Q22" s="80"/>
      <c r="R22" s="47">
        <v>1414.2</v>
      </c>
    </row>
    <row r="23" spans="1:63" ht="10.5" customHeight="1" x14ac:dyDescent="0.2">
      <c r="A23" s="142">
        <f t="shared" si="15"/>
        <v>2022</v>
      </c>
      <c r="B23" s="142" t="str">
        <f t="shared" si="3"/>
        <v>FY2022</v>
      </c>
      <c r="C23" s="142" t="s">
        <v>106</v>
      </c>
      <c r="D23" s="142" t="str">
        <f t="shared" si="4"/>
        <v>FY2022H2</v>
      </c>
      <c r="F23" s="143" t="s">
        <v>124</v>
      </c>
      <c r="G23" s="47">
        <f t="shared" si="12"/>
        <v>534.89999999999986</v>
      </c>
      <c r="H23" s="47">
        <f>Video!E25</f>
        <v>725.7</v>
      </c>
      <c r="I23" s="47">
        <v>647.9</v>
      </c>
      <c r="J23" s="47">
        <v>1546.6</v>
      </c>
      <c r="K23" s="120">
        <f t="shared" si="8"/>
        <v>3455.1</v>
      </c>
      <c r="L23" s="67">
        <v>-0.04</v>
      </c>
      <c r="M23" s="95">
        <v>0.192</v>
      </c>
      <c r="N23" s="97" t="str">
        <f t="shared" si="14"/>
        <v>22</v>
      </c>
      <c r="Q23" s="80"/>
      <c r="R23" s="47">
        <v>1260.5999999999999</v>
      </c>
    </row>
    <row r="24" spans="1:63" ht="10.5" customHeight="1" x14ac:dyDescent="0.2">
      <c r="A24" s="142">
        <f t="shared" si="15"/>
        <v>2022</v>
      </c>
      <c r="B24" s="142" t="str">
        <f t="shared" si="3"/>
        <v>FY2022</v>
      </c>
      <c r="C24" s="142" t="s">
        <v>109</v>
      </c>
      <c r="D24" s="142" t="str">
        <f t="shared" si="4"/>
        <v>FY2022H1</v>
      </c>
      <c r="F24" s="143" t="s">
        <v>125</v>
      </c>
      <c r="G24" s="47">
        <f t="shared" si="12"/>
        <v>647.79999999999995</v>
      </c>
      <c r="H24" s="47">
        <f>Video!E26</f>
        <v>829.2</v>
      </c>
      <c r="I24" s="47">
        <v>620.9</v>
      </c>
      <c r="J24" s="47">
        <v>1493.3</v>
      </c>
      <c r="K24" s="120">
        <f t="shared" si="8"/>
        <v>3591.2</v>
      </c>
      <c r="L24" s="67">
        <f>(K24-K25)/K25</f>
        <v>0.10736971939562129</v>
      </c>
      <c r="M24" s="95">
        <f t="shared" ref="M24:M32" si="16">(K24-K28)/K28</f>
        <v>0.21496718316530197</v>
      </c>
      <c r="N24" s="97" t="str">
        <f t="shared" si="14"/>
        <v>21</v>
      </c>
      <c r="Q24" s="80"/>
      <c r="R24" s="47">
        <v>1477</v>
      </c>
    </row>
    <row r="25" spans="1:63" ht="10.5" customHeight="1" x14ac:dyDescent="0.2">
      <c r="A25" s="142">
        <f t="shared" si="15"/>
        <v>2022</v>
      </c>
      <c r="B25" s="142" t="str">
        <f t="shared" si="3"/>
        <v>FY2022</v>
      </c>
      <c r="C25" s="142" t="s">
        <v>109</v>
      </c>
      <c r="D25" s="142" t="str">
        <f t="shared" si="4"/>
        <v>FY2022H1</v>
      </c>
      <c r="F25" s="143" t="s">
        <v>126</v>
      </c>
      <c r="G25" s="47">
        <f t="shared" si="12"/>
        <v>490.70000000000005</v>
      </c>
      <c r="H25" s="47">
        <f>Video!E27</f>
        <v>804.8</v>
      </c>
      <c r="I25" s="47">
        <v>529.79999999999995</v>
      </c>
      <c r="J25" s="47">
        <v>1417.7</v>
      </c>
      <c r="K25" s="120">
        <f t="shared" si="8"/>
        <v>3243</v>
      </c>
      <c r="L25" s="67">
        <f>(K25-K26)/K26</f>
        <v>-1.2574977925280936E-2</v>
      </c>
      <c r="M25" s="95">
        <f t="shared" si="16"/>
        <v>0.42443009619185645</v>
      </c>
      <c r="N25" s="97" t="str">
        <f t="shared" si="14"/>
        <v>21</v>
      </c>
      <c r="Q25" s="80"/>
      <c r="R25" s="47">
        <v>1295.5</v>
      </c>
    </row>
    <row r="26" spans="1:63" ht="10.5" customHeight="1" x14ac:dyDescent="0.2">
      <c r="A26" s="142">
        <f t="shared" si="15"/>
        <v>2021</v>
      </c>
      <c r="B26" s="142" t="str">
        <f t="shared" si="3"/>
        <v>FY2021</v>
      </c>
      <c r="C26" s="142" t="s">
        <v>106</v>
      </c>
      <c r="D26" s="142" t="str">
        <f t="shared" si="4"/>
        <v>FY2021H2</v>
      </c>
      <c r="F26" s="147" t="s">
        <v>127</v>
      </c>
      <c r="G26" s="150">
        <f t="shared" si="12"/>
        <v>563.29999999999995</v>
      </c>
      <c r="H26" s="150">
        <f>Video!E28</f>
        <v>725.2</v>
      </c>
      <c r="I26" s="150">
        <v>530.4</v>
      </c>
      <c r="J26" s="150">
        <v>1465.4</v>
      </c>
      <c r="K26" s="120">
        <f t="shared" si="8"/>
        <v>3284.3</v>
      </c>
      <c r="L26" s="67">
        <f t="shared" ref="L26:L31" si="17">(K26-K27)/K27</f>
        <v>0.13546966414985079</v>
      </c>
      <c r="M26" s="95">
        <f t="shared" si="16"/>
        <v>0.61010883419943129</v>
      </c>
      <c r="N26" s="97" t="str">
        <f t="shared" si="14"/>
        <v>21</v>
      </c>
      <c r="Q26" s="80"/>
      <c r="R26" s="47">
        <v>1288.5</v>
      </c>
    </row>
    <row r="27" spans="1:63" ht="10.5" customHeight="1" x14ac:dyDescent="0.2">
      <c r="A27" s="142">
        <f t="shared" si="15"/>
        <v>2021</v>
      </c>
      <c r="B27" s="142" t="str">
        <f t="shared" si="3"/>
        <v>FY2021</v>
      </c>
      <c r="C27" s="142" t="s">
        <v>106</v>
      </c>
      <c r="D27" s="142" t="str">
        <f t="shared" si="4"/>
        <v>FY2021H2</v>
      </c>
      <c r="F27" s="143" t="s">
        <v>128</v>
      </c>
      <c r="G27" s="47">
        <f t="shared" si="12"/>
        <v>488.19999999999993</v>
      </c>
      <c r="H27" s="47">
        <f>Video!E29</f>
        <v>586.6</v>
      </c>
      <c r="I27" s="47">
        <v>505.65948500000002</v>
      </c>
      <c r="J27" s="47">
        <v>1312</v>
      </c>
      <c r="K27" s="120">
        <f t="shared" si="8"/>
        <v>2892.4594849999999</v>
      </c>
      <c r="L27" s="67">
        <f t="shared" si="17"/>
        <v>-2.142922897354365E-2</v>
      </c>
      <c r="M27" s="95">
        <f t="shared" si="16"/>
        <v>0.2614302158744003</v>
      </c>
      <c r="N27" s="97" t="str">
        <f t="shared" si="14"/>
        <v>21</v>
      </c>
      <c r="Q27" s="80"/>
      <c r="R27" s="47">
        <v>1074.8</v>
      </c>
    </row>
    <row r="28" spans="1:63" ht="10.5" customHeight="1" x14ac:dyDescent="0.2">
      <c r="A28" s="142">
        <f t="shared" si="15"/>
        <v>2021</v>
      </c>
      <c r="B28" s="142" t="str">
        <f t="shared" si="3"/>
        <v>FY2021</v>
      </c>
      <c r="C28" s="142" t="s">
        <v>109</v>
      </c>
      <c r="D28" s="142" t="str">
        <f t="shared" si="4"/>
        <v>FY2021H1</v>
      </c>
      <c r="F28" s="146" t="s">
        <v>129</v>
      </c>
      <c r="G28" s="47">
        <f t="shared" si="12"/>
        <v>561.9</v>
      </c>
      <c r="H28" s="47">
        <f>Video!E30</f>
        <v>651.4</v>
      </c>
      <c r="I28" s="46">
        <v>433.1</v>
      </c>
      <c r="J28" s="47">
        <v>1309.4000000000001</v>
      </c>
      <c r="K28" s="120">
        <f t="shared" si="8"/>
        <v>2955.8</v>
      </c>
      <c r="L28" s="67">
        <f t="shared" si="17"/>
        <v>0.2982826020116835</v>
      </c>
      <c r="M28" s="95">
        <f t="shared" si="16"/>
        <v>0.2115920642728315</v>
      </c>
      <c r="N28" s="97" t="str">
        <f t="shared" si="14"/>
        <v>20</v>
      </c>
      <c r="Q28" s="80"/>
      <c r="R28" s="47">
        <v>1213.3</v>
      </c>
    </row>
    <row r="29" spans="1:63" ht="10.5" customHeight="1" x14ac:dyDescent="0.2">
      <c r="A29" s="142">
        <f t="shared" si="15"/>
        <v>2021</v>
      </c>
      <c r="B29" s="142" t="str">
        <f t="shared" si="3"/>
        <v>FY2021</v>
      </c>
      <c r="C29" s="142" t="s">
        <v>109</v>
      </c>
      <c r="D29" s="142" t="str">
        <f t="shared" si="4"/>
        <v>FY2021H1</v>
      </c>
      <c r="F29" s="143" t="s">
        <v>130</v>
      </c>
      <c r="G29" s="47">
        <f t="shared" si="12"/>
        <v>427.80000000000007</v>
      </c>
      <c r="H29" s="47">
        <f>Video!E31</f>
        <v>456.4</v>
      </c>
      <c r="I29" s="46">
        <v>386.1</v>
      </c>
      <c r="J29" s="47">
        <v>1006.4</v>
      </c>
      <c r="K29" s="120">
        <f t="shared" si="8"/>
        <v>2276.7000000000003</v>
      </c>
      <c r="L29" s="117">
        <f t="shared" si="17"/>
        <v>0.11613883714089621</v>
      </c>
      <c r="M29" s="118">
        <f t="shared" si="16"/>
        <v>-4.3724798387096732E-2</v>
      </c>
      <c r="N29" s="97" t="str">
        <f t="shared" si="14"/>
        <v>20</v>
      </c>
      <c r="Q29" s="80"/>
      <c r="R29" s="47">
        <v>884.2</v>
      </c>
    </row>
    <row r="30" spans="1:63" ht="10.5" customHeight="1" x14ac:dyDescent="0.2">
      <c r="A30" s="142">
        <f t="shared" si="15"/>
        <v>2020</v>
      </c>
      <c r="B30" s="142" t="str">
        <f t="shared" si="3"/>
        <v>FY2020</v>
      </c>
      <c r="C30" s="142" t="s">
        <v>106</v>
      </c>
      <c r="D30" s="142" t="str">
        <f t="shared" si="4"/>
        <v>FY2020H2</v>
      </c>
      <c r="F30" s="147" t="s">
        <v>131</v>
      </c>
      <c r="G30" s="150">
        <f t="shared" si="12"/>
        <v>367.70000000000005</v>
      </c>
      <c r="H30" s="150">
        <f>Video!E32</f>
        <v>407.5</v>
      </c>
      <c r="I30" s="151">
        <v>299.2</v>
      </c>
      <c r="J30" s="150">
        <v>965.4</v>
      </c>
      <c r="K30" s="120">
        <f t="shared" si="8"/>
        <v>2039.8000000000002</v>
      </c>
      <c r="L30" s="117">
        <f t="shared" si="17"/>
        <v>-0.1104230266027038</v>
      </c>
      <c r="M30" s="118">
        <f t="shared" si="16"/>
        <v>-0.11712257617728528</v>
      </c>
      <c r="N30" s="97" t="str">
        <f t="shared" si="14"/>
        <v>20</v>
      </c>
      <c r="Q30" s="80"/>
      <c r="R30" s="47">
        <v>775.2</v>
      </c>
    </row>
    <row r="31" spans="1:63" ht="10.5" customHeight="1" x14ac:dyDescent="0.2">
      <c r="A31" s="142">
        <f t="shared" si="15"/>
        <v>2020</v>
      </c>
      <c r="B31" s="142" t="str">
        <f t="shared" si="3"/>
        <v>FY2020</v>
      </c>
      <c r="C31" s="142" t="s">
        <v>106</v>
      </c>
      <c r="D31" s="142" t="str">
        <f t="shared" si="4"/>
        <v>FY2020H2</v>
      </c>
      <c r="F31" s="143" t="s">
        <v>132</v>
      </c>
      <c r="G31" s="47">
        <f t="shared" si="12"/>
        <v>393.59999999999997</v>
      </c>
      <c r="H31" s="47">
        <f>Video!E33</f>
        <v>434.8</v>
      </c>
      <c r="I31" s="46">
        <v>427.1</v>
      </c>
      <c r="J31" s="47">
        <v>1037.5</v>
      </c>
      <c r="K31" s="120">
        <f t="shared" si="8"/>
        <v>2293</v>
      </c>
      <c r="L31" s="117">
        <f t="shared" si="17"/>
        <v>-6.0091818330874056E-2</v>
      </c>
      <c r="M31" s="118">
        <f t="shared" si="16"/>
        <v>4.0947884510622756E-2</v>
      </c>
      <c r="N31" s="97" t="str">
        <f t="shared" si="14"/>
        <v>20</v>
      </c>
      <c r="Q31" s="80"/>
      <c r="R31" s="47">
        <v>828.4</v>
      </c>
    </row>
    <row r="32" spans="1:63" ht="10.5" customHeight="1" x14ac:dyDescent="0.2">
      <c r="A32" s="142">
        <f t="shared" si="15"/>
        <v>2020</v>
      </c>
      <c r="B32" s="142" t="str">
        <f t="shared" si="3"/>
        <v>FY2020</v>
      </c>
      <c r="C32" s="142" t="s">
        <v>109</v>
      </c>
      <c r="D32" s="142" t="str">
        <f t="shared" si="4"/>
        <v>FY2020H1</v>
      </c>
      <c r="F32" s="143" t="s">
        <v>133</v>
      </c>
      <c r="G32" s="47">
        <f t="shared" si="12"/>
        <v>483.40000000000003</v>
      </c>
      <c r="H32" s="47">
        <f>Video!E34</f>
        <v>457.2</v>
      </c>
      <c r="I32" s="46">
        <v>417.8</v>
      </c>
      <c r="J32" s="47">
        <v>1081.2</v>
      </c>
      <c r="K32" s="120">
        <f t="shared" si="8"/>
        <v>2439.6000000000004</v>
      </c>
      <c r="L32" s="117">
        <v>2.5000000000000001E-2</v>
      </c>
      <c r="M32" s="118">
        <f t="shared" si="16"/>
        <v>6.0188605449567799E-2</v>
      </c>
      <c r="N32" s="97" t="str">
        <f t="shared" si="14"/>
        <v>19</v>
      </c>
      <c r="Q32" s="80"/>
      <c r="R32" s="47">
        <v>940.6</v>
      </c>
    </row>
    <row r="33" spans="1:18" ht="10.5" customHeight="1" x14ac:dyDescent="0.2">
      <c r="A33" s="142">
        <f t="shared" si="15"/>
        <v>2020</v>
      </c>
      <c r="B33" s="142" t="str">
        <f t="shared" si="3"/>
        <v>FY2020</v>
      </c>
      <c r="C33" s="142" t="s">
        <v>109</v>
      </c>
      <c r="D33" s="142" t="str">
        <f t="shared" si="4"/>
        <v>FY2020H1</v>
      </c>
      <c r="F33" s="143" t="s">
        <v>134</v>
      </c>
      <c r="G33" s="47">
        <f t="shared" si="12"/>
        <v>450</v>
      </c>
      <c r="H33" s="47">
        <f>Video!E35</f>
        <v>413.4</v>
      </c>
      <c r="I33" s="46">
        <v>436.3</v>
      </c>
      <c r="J33" s="47">
        <v>1081.0999999999999</v>
      </c>
      <c r="K33" s="120">
        <f t="shared" si="8"/>
        <v>2380.8000000000002</v>
      </c>
      <c r="L33" s="67">
        <v>3.0470914127423861E-2</v>
      </c>
      <c r="M33" s="95">
        <v>6.5000000000000002E-2</v>
      </c>
      <c r="N33" s="97" t="str">
        <f t="shared" si="14"/>
        <v>19</v>
      </c>
      <c r="Q33" s="80"/>
      <c r="R33" s="47">
        <v>863.4</v>
      </c>
    </row>
    <row r="34" spans="1:18" ht="10.5" customHeight="1" x14ac:dyDescent="0.2">
      <c r="A34" s="142">
        <f t="shared" si="15"/>
        <v>2019</v>
      </c>
      <c r="B34" s="142" t="str">
        <f t="shared" si="3"/>
        <v>FY2019</v>
      </c>
      <c r="C34" s="142" t="s">
        <v>106</v>
      </c>
      <c r="D34" s="142" t="str">
        <f t="shared" si="4"/>
        <v>FY2019H2</v>
      </c>
      <c r="F34" s="147" t="s">
        <v>135</v>
      </c>
      <c r="G34" s="150">
        <f t="shared" si="12"/>
        <v>454.1</v>
      </c>
      <c r="H34" s="150">
        <f>Video!E36</f>
        <v>409.5</v>
      </c>
      <c r="I34" s="151">
        <v>386.9</v>
      </c>
      <c r="J34" s="150">
        <v>1059.9000000000001</v>
      </c>
      <c r="K34" s="120">
        <f t="shared" si="8"/>
        <v>2310.4</v>
      </c>
      <c r="L34" s="67">
        <v>4.9000000000000002E-2</v>
      </c>
      <c r="M34" s="95">
        <v>0.05</v>
      </c>
      <c r="N34" s="97" t="str">
        <f t="shared" si="14"/>
        <v>19</v>
      </c>
      <c r="Q34" s="80"/>
      <c r="R34" s="46">
        <v>863.6</v>
      </c>
    </row>
    <row r="35" spans="1:18" ht="10.5" customHeight="1" x14ac:dyDescent="0.2">
      <c r="A35" s="142">
        <f t="shared" si="15"/>
        <v>2019</v>
      </c>
      <c r="B35" s="142" t="str">
        <f t="shared" si="3"/>
        <v>FY2019</v>
      </c>
      <c r="C35" s="142" t="s">
        <v>106</v>
      </c>
      <c r="D35" s="142" t="str">
        <f t="shared" si="4"/>
        <v>FY2019H2</v>
      </c>
      <c r="F35" s="143" t="s">
        <v>136</v>
      </c>
      <c r="G35" s="47">
        <f t="shared" si="12"/>
        <v>430.7</v>
      </c>
      <c r="H35" s="47">
        <f>Video!E37</f>
        <v>368.3</v>
      </c>
      <c r="I35" s="46">
        <v>426.2</v>
      </c>
      <c r="J35" s="47">
        <v>977.6</v>
      </c>
      <c r="K35" s="120">
        <f t="shared" si="8"/>
        <v>2202.8000000000002</v>
      </c>
      <c r="L35" s="67">
        <v>-4.2999999999999997E-2</v>
      </c>
      <c r="M35" s="95">
        <v>4.9000000000000002E-2</v>
      </c>
      <c r="N35" s="97" t="str">
        <f t="shared" si="14"/>
        <v>19</v>
      </c>
      <c r="Q35" s="80"/>
      <c r="R35" s="55">
        <v>799</v>
      </c>
    </row>
    <row r="36" spans="1:18" ht="10.5" customHeight="1" x14ac:dyDescent="0.2">
      <c r="A36" s="142">
        <f t="shared" si="15"/>
        <v>2019</v>
      </c>
      <c r="B36" s="142" t="str">
        <f t="shared" si="3"/>
        <v>FY2019</v>
      </c>
      <c r="C36" s="142" t="s">
        <v>109</v>
      </c>
      <c r="D36" s="142" t="str">
        <f t="shared" si="4"/>
        <v>FY2019H1</v>
      </c>
      <c r="F36" s="143" t="s">
        <v>137</v>
      </c>
      <c r="G36" s="47">
        <f t="shared" si="12"/>
        <v>506.49999999999994</v>
      </c>
      <c r="H36" s="47">
        <f>Video!E38</f>
        <v>375.3</v>
      </c>
      <c r="I36" s="46">
        <v>401.8</v>
      </c>
      <c r="J36" s="47">
        <v>1017.5</v>
      </c>
      <c r="K36" s="120">
        <f t="shared" si="8"/>
        <v>2301.1</v>
      </c>
      <c r="L36" s="67">
        <v>2.9000000000000001E-2</v>
      </c>
      <c r="M36" s="95">
        <v>5.7000000000000002E-2</v>
      </c>
      <c r="N36" s="97" t="str">
        <f t="shared" si="14"/>
        <v>18</v>
      </c>
      <c r="Q36" s="80"/>
      <c r="R36" s="46">
        <v>881.8</v>
      </c>
    </row>
    <row r="37" spans="1:18" ht="10.5" customHeight="1" x14ac:dyDescent="0.2">
      <c r="A37" s="142">
        <f t="shared" si="15"/>
        <v>2019</v>
      </c>
      <c r="B37" s="142" t="str">
        <f t="shared" si="3"/>
        <v>FY2019</v>
      </c>
      <c r="C37" s="142" t="s">
        <v>109</v>
      </c>
      <c r="D37" s="142" t="str">
        <f t="shared" si="4"/>
        <v>FY2019H1</v>
      </c>
      <c r="F37" s="143" t="s">
        <v>138</v>
      </c>
      <c r="G37" s="47">
        <f t="shared" si="12"/>
        <v>494.4</v>
      </c>
      <c r="H37" s="47">
        <f>Video!E39</f>
        <v>328.4</v>
      </c>
      <c r="I37" s="46">
        <v>429.7</v>
      </c>
      <c r="J37" s="46">
        <v>983.2</v>
      </c>
      <c r="K37" s="120">
        <f t="shared" si="8"/>
        <v>2235.6999999999998</v>
      </c>
      <c r="L37" s="67">
        <v>1.6E-2</v>
      </c>
      <c r="M37" s="95">
        <v>0.13200000000000001</v>
      </c>
      <c r="N37" s="97" t="str">
        <f t="shared" si="14"/>
        <v>18</v>
      </c>
      <c r="Q37" s="80"/>
      <c r="R37" s="46">
        <v>822.8</v>
      </c>
    </row>
    <row r="38" spans="1:18" ht="10.5" customHeight="1" x14ac:dyDescent="0.2">
      <c r="A38" s="142">
        <f t="shared" si="15"/>
        <v>2018</v>
      </c>
      <c r="B38" s="142" t="str">
        <f t="shared" si="3"/>
        <v>FY2018</v>
      </c>
      <c r="C38" s="142" t="s">
        <v>106</v>
      </c>
      <c r="D38" s="142" t="str">
        <f t="shared" si="4"/>
        <v>FY2018H2</v>
      </c>
      <c r="F38" s="147" t="s">
        <v>139</v>
      </c>
      <c r="G38" s="150">
        <f t="shared" si="12"/>
        <v>476.70000000000005</v>
      </c>
      <c r="H38" s="150">
        <f>Video!E40</f>
        <v>351</v>
      </c>
      <c r="I38" s="151">
        <v>411.2</v>
      </c>
      <c r="J38" s="151">
        <v>960.9</v>
      </c>
      <c r="K38" s="120">
        <f t="shared" si="8"/>
        <v>2199.8000000000002</v>
      </c>
      <c r="L38" s="67">
        <v>4.7E-2</v>
      </c>
      <c r="M38" s="95">
        <v>0.152</v>
      </c>
      <c r="N38" s="97" t="str">
        <f t="shared" si="14"/>
        <v>18</v>
      </c>
      <c r="Q38" s="80"/>
      <c r="R38" s="46">
        <v>827.7</v>
      </c>
    </row>
    <row r="39" spans="1:18" ht="10.5" customHeight="1" x14ac:dyDescent="0.2">
      <c r="A39" s="142">
        <f t="shared" si="15"/>
        <v>2018</v>
      </c>
      <c r="B39" s="142" t="str">
        <f t="shared" si="3"/>
        <v>FY2018</v>
      </c>
      <c r="C39" s="142" t="s">
        <v>106</v>
      </c>
      <c r="D39" s="142" t="str">
        <f t="shared" si="4"/>
        <v>FY2018H2</v>
      </c>
      <c r="F39" s="143" t="s">
        <v>140</v>
      </c>
      <c r="G39" s="47">
        <f t="shared" si="12"/>
        <v>447.15566799999999</v>
      </c>
      <c r="H39" s="47">
        <f>Video!E41</f>
        <v>320</v>
      </c>
      <c r="I39" s="55">
        <v>397.33308899999997</v>
      </c>
      <c r="J39" s="55">
        <v>936.61274000000003</v>
      </c>
      <c r="K39" s="120">
        <f t="shared" si="8"/>
        <v>2101.1014970000001</v>
      </c>
      <c r="L39" s="67">
        <v>-3.5000000000000003E-2</v>
      </c>
      <c r="M39" s="95">
        <f>(K39-K43)/K43</f>
        <v>0.13211999407295652</v>
      </c>
      <c r="N39" s="97" t="str">
        <f t="shared" si="14"/>
        <v>18</v>
      </c>
      <c r="Q39" s="80"/>
      <c r="R39" s="55">
        <v>767.15566799999999</v>
      </c>
    </row>
    <row r="40" spans="1:18" ht="10.5" customHeight="1" x14ac:dyDescent="0.2">
      <c r="A40" s="142">
        <f t="shared" si="15"/>
        <v>2018</v>
      </c>
      <c r="B40" s="142" t="str">
        <f t="shared" si="3"/>
        <v>FY2018</v>
      </c>
      <c r="C40" s="142" t="s">
        <v>109</v>
      </c>
      <c r="D40" s="142" t="str">
        <f t="shared" si="4"/>
        <v>FY2018H1</v>
      </c>
      <c r="F40" s="143" t="s">
        <v>141</v>
      </c>
      <c r="G40" s="47">
        <f t="shared" si="12"/>
        <v>499.2</v>
      </c>
      <c r="H40" s="47">
        <f>Video!E42</f>
        <v>344.2</v>
      </c>
      <c r="I40" s="46">
        <v>379.2</v>
      </c>
      <c r="J40" s="46">
        <v>953.5</v>
      </c>
      <c r="K40" s="120">
        <f t="shared" si="8"/>
        <v>2176.1</v>
      </c>
      <c r="L40" s="67">
        <v>0.10199999999999999</v>
      </c>
      <c r="M40" s="95">
        <v>0.105</v>
      </c>
      <c r="N40" s="97" t="str">
        <f t="shared" si="14"/>
        <v>17</v>
      </c>
      <c r="Q40" s="80"/>
      <c r="R40" s="46">
        <v>843.4</v>
      </c>
    </row>
    <row r="41" spans="1:18" ht="10.5" customHeight="1" x14ac:dyDescent="0.2">
      <c r="A41" s="142">
        <f t="shared" si="15"/>
        <v>2018</v>
      </c>
      <c r="B41" s="142" t="str">
        <f t="shared" si="3"/>
        <v>FY2018</v>
      </c>
      <c r="C41" s="142" t="s">
        <v>109</v>
      </c>
      <c r="D41" s="142" t="str">
        <f t="shared" si="4"/>
        <v>FY2018H1</v>
      </c>
      <c r="F41" s="143" t="s">
        <v>142</v>
      </c>
      <c r="G41" s="47">
        <f t="shared" si="12"/>
        <v>418</v>
      </c>
      <c r="H41" s="47">
        <f>Video!E43</f>
        <v>278.5</v>
      </c>
      <c r="I41" s="55">
        <v>390.2</v>
      </c>
      <c r="J41" s="55">
        <v>888.6</v>
      </c>
      <c r="K41" s="120">
        <f t="shared" si="8"/>
        <v>1975.3000000000002</v>
      </c>
      <c r="L41" s="67">
        <v>3.4000000000000002E-2</v>
      </c>
      <c r="M41" s="95">
        <v>4.9000000000000002E-2</v>
      </c>
      <c r="N41" s="97" t="str">
        <f t="shared" si="14"/>
        <v>17</v>
      </c>
      <c r="Q41" s="80"/>
      <c r="R41" s="55">
        <v>696.5</v>
      </c>
    </row>
    <row r="42" spans="1:18" ht="10.5" customHeight="1" x14ac:dyDescent="0.2">
      <c r="A42" s="142">
        <f t="shared" si="15"/>
        <v>2017</v>
      </c>
      <c r="B42" s="142" t="str">
        <f t="shared" si="3"/>
        <v>FY2017</v>
      </c>
      <c r="C42" s="142" t="s">
        <v>106</v>
      </c>
      <c r="D42" s="142" t="str">
        <f t="shared" si="4"/>
        <v>FY2017H2</v>
      </c>
      <c r="F42" s="147" t="s">
        <v>143</v>
      </c>
      <c r="G42" s="150">
        <f t="shared" si="12"/>
        <v>435.40000000000003</v>
      </c>
      <c r="H42" s="150">
        <f>Video!E44</f>
        <v>235.2</v>
      </c>
      <c r="I42" s="152">
        <v>371</v>
      </c>
      <c r="J42" s="152">
        <v>867.9</v>
      </c>
      <c r="K42" s="120">
        <f t="shared" si="8"/>
        <v>1909.5</v>
      </c>
      <c r="L42" s="67">
        <v>2.9000000000000001E-2</v>
      </c>
      <c r="M42" s="95">
        <v>5.1999999999999998E-2</v>
      </c>
      <c r="N42" s="97" t="str">
        <f t="shared" si="14"/>
        <v>17</v>
      </c>
      <c r="Q42" s="80"/>
      <c r="R42" s="55">
        <v>670.6</v>
      </c>
    </row>
    <row r="43" spans="1:18" ht="10.5" customHeight="1" x14ac:dyDescent="0.2">
      <c r="A43" s="142">
        <f t="shared" si="15"/>
        <v>2017</v>
      </c>
      <c r="B43" s="142" t="str">
        <f t="shared" si="3"/>
        <v>FY2017</v>
      </c>
      <c r="C43" s="142" t="s">
        <v>106</v>
      </c>
      <c r="D43" s="142" t="str">
        <f t="shared" si="4"/>
        <v>FY2017H2</v>
      </c>
      <c r="F43" s="143" t="s">
        <v>144</v>
      </c>
      <c r="G43" s="47">
        <f t="shared" si="12"/>
        <v>406.09999999999997</v>
      </c>
      <c r="H43" s="47">
        <f>Video!E45</f>
        <v>231.7</v>
      </c>
      <c r="I43" s="55">
        <v>357.4</v>
      </c>
      <c r="J43" s="55">
        <v>860.7</v>
      </c>
      <c r="K43" s="120">
        <f t="shared" si="8"/>
        <v>1855.9</v>
      </c>
      <c r="L43" s="117">
        <v>-5.8000000000000003E-2</v>
      </c>
      <c r="M43" s="118">
        <v>7.1999999999999995E-2</v>
      </c>
      <c r="N43" s="97" t="str">
        <f t="shared" si="14"/>
        <v>17</v>
      </c>
      <c r="Q43" s="80"/>
      <c r="R43" s="55">
        <v>637.79999999999995</v>
      </c>
    </row>
    <row r="44" spans="1:18" ht="10.5" customHeight="1" x14ac:dyDescent="0.2">
      <c r="A44" s="142">
        <f t="shared" si="15"/>
        <v>2017</v>
      </c>
      <c r="B44" s="142" t="str">
        <f t="shared" si="3"/>
        <v>FY2017</v>
      </c>
      <c r="C44" s="142" t="s">
        <v>109</v>
      </c>
      <c r="D44" s="142" t="str">
        <f t="shared" si="4"/>
        <v>FY2017H1</v>
      </c>
      <c r="F44" s="143" t="s">
        <v>145</v>
      </c>
      <c r="G44" s="47">
        <f t="shared" si="12"/>
        <v>495.29999999999995</v>
      </c>
      <c r="H44" s="47">
        <f>Video!E46</f>
        <v>243.5</v>
      </c>
      <c r="I44" s="55">
        <v>333.6</v>
      </c>
      <c r="J44" s="55">
        <v>896.7</v>
      </c>
      <c r="K44" s="120">
        <f t="shared" si="8"/>
        <v>1969.1000000000001</v>
      </c>
      <c r="L44" s="117">
        <v>4.5999999999999999E-2</v>
      </c>
      <c r="M44" s="118">
        <v>0.153</v>
      </c>
      <c r="N44" s="97" t="str">
        <f t="shared" si="14"/>
        <v>16</v>
      </c>
      <c r="Q44" s="80"/>
      <c r="R44" s="55">
        <v>738.8</v>
      </c>
    </row>
    <row r="45" spans="1:18" ht="10.5" customHeight="1" x14ac:dyDescent="0.2">
      <c r="A45" s="142">
        <f t="shared" si="15"/>
        <v>2017</v>
      </c>
      <c r="B45" s="142" t="str">
        <f t="shared" si="3"/>
        <v>FY2017</v>
      </c>
      <c r="C45" s="142" t="s">
        <v>109</v>
      </c>
      <c r="D45" s="142" t="str">
        <f t="shared" si="4"/>
        <v>FY2017H1</v>
      </c>
      <c r="F45" s="143" t="s">
        <v>146</v>
      </c>
      <c r="G45" s="47">
        <f t="shared" si="12"/>
        <v>489.29999999999995</v>
      </c>
      <c r="H45" s="47">
        <f>Video!E47</f>
        <v>184</v>
      </c>
      <c r="I45" s="55">
        <v>345.4</v>
      </c>
      <c r="J45" s="55">
        <v>863.9</v>
      </c>
      <c r="K45" s="120">
        <f t="shared" si="8"/>
        <v>1882.6</v>
      </c>
      <c r="L45" s="117">
        <v>3.6999999999999998E-2</v>
      </c>
      <c r="M45" s="118">
        <v>0.20300000000000001</v>
      </c>
      <c r="N45" s="97" t="str">
        <f t="shared" si="14"/>
        <v>16</v>
      </c>
      <c r="Q45" s="80"/>
      <c r="R45" s="55">
        <v>673.3</v>
      </c>
    </row>
    <row r="46" spans="1:18" ht="10.5" customHeight="1" x14ac:dyDescent="0.2">
      <c r="A46" s="142">
        <f t="shared" si="15"/>
        <v>2016</v>
      </c>
      <c r="B46" s="142" t="str">
        <f t="shared" si="3"/>
        <v>FY2016</v>
      </c>
      <c r="C46" s="142" t="s">
        <v>106</v>
      </c>
      <c r="D46" s="142" t="str">
        <f t="shared" si="4"/>
        <v>FY2016H2</v>
      </c>
      <c r="F46" s="147" t="s">
        <v>147</v>
      </c>
      <c r="G46" s="150">
        <f t="shared" si="12"/>
        <v>486.4</v>
      </c>
      <c r="H46" s="150">
        <f>Video!E48</f>
        <v>178.1</v>
      </c>
      <c r="I46" s="152">
        <v>312.89999999999998</v>
      </c>
      <c r="J46" s="152">
        <v>837.2</v>
      </c>
      <c r="K46" s="120">
        <f t="shared" si="8"/>
        <v>1814.6</v>
      </c>
      <c r="L46" s="117">
        <v>4.9000000000000002E-2</v>
      </c>
      <c r="M46" s="118">
        <v>0.25600000000000001</v>
      </c>
      <c r="N46" s="97" t="str">
        <f t="shared" si="14"/>
        <v>16</v>
      </c>
      <c r="Q46" s="80"/>
      <c r="R46" s="55">
        <v>664.5</v>
      </c>
    </row>
    <row r="47" spans="1:18" ht="10.5" customHeight="1" x14ac:dyDescent="0.2">
      <c r="A47" s="142">
        <f t="shared" si="15"/>
        <v>2016</v>
      </c>
      <c r="B47" s="142" t="str">
        <f t="shared" si="3"/>
        <v>FY2016</v>
      </c>
      <c r="C47" s="142" t="s">
        <v>106</v>
      </c>
      <c r="D47" s="142" t="str">
        <f t="shared" si="4"/>
        <v>FY2016H2</v>
      </c>
      <c r="F47" s="143" t="s">
        <v>148</v>
      </c>
      <c r="G47" s="47">
        <f t="shared" si="12"/>
        <v>455.7</v>
      </c>
      <c r="H47" s="47">
        <f>Video!E49</f>
        <v>154.69999999999999</v>
      </c>
      <c r="I47" s="55">
        <v>308.39999999999998</v>
      </c>
      <c r="J47" s="55">
        <v>811.8</v>
      </c>
      <c r="K47" s="120">
        <f t="shared" si="8"/>
        <v>1730.6</v>
      </c>
      <c r="L47" s="117">
        <v>1.2999999999999999E-2</v>
      </c>
      <c r="M47" s="118">
        <v>0.33500000000000002</v>
      </c>
      <c r="N47" s="97" t="str">
        <f t="shared" si="14"/>
        <v>16</v>
      </c>
      <c r="Q47" s="80"/>
      <c r="R47" s="55">
        <v>610.4</v>
      </c>
    </row>
    <row r="48" spans="1:18" ht="10.5" customHeight="1" x14ac:dyDescent="0.2">
      <c r="A48" s="142">
        <f t="shared" si="15"/>
        <v>2016</v>
      </c>
      <c r="B48" s="142" t="str">
        <f t="shared" si="3"/>
        <v>FY2016</v>
      </c>
      <c r="C48" s="142" t="s">
        <v>109</v>
      </c>
      <c r="D48" s="142" t="str">
        <f t="shared" si="4"/>
        <v>FY2016H1</v>
      </c>
      <c r="F48" s="143" t="s">
        <v>149</v>
      </c>
      <c r="G48" s="47">
        <f t="shared" si="12"/>
        <v>499.3</v>
      </c>
      <c r="H48" s="47">
        <f>Video!E50</f>
        <v>138.30000000000001</v>
      </c>
      <c r="I48" s="55">
        <v>301</v>
      </c>
      <c r="J48" s="55">
        <v>769.7</v>
      </c>
      <c r="K48" s="120">
        <f t="shared" si="8"/>
        <v>1708.3000000000002</v>
      </c>
      <c r="L48" s="117">
        <v>9.1999999999999998E-2</v>
      </c>
      <c r="M48" s="118">
        <v>0.27900000000000003</v>
      </c>
      <c r="N48" s="97" t="str">
        <f t="shared" si="14"/>
        <v>15</v>
      </c>
      <c r="Q48" s="80"/>
      <c r="R48" s="55">
        <v>637.6</v>
      </c>
    </row>
    <row r="49" spans="1:18" ht="10.5" customHeight="1" x14ac:dyDescent="0.2">
      <c r="A49" s="142">
        <f t="shared" si="15"/>
        <v>2016</v>
      </c>
      <c r="B49" s="142" t="str">
        <f t="shared" si="3"/>
        <v>FY2016</v>
      </c>
      <c r="C49" s="142" t="s">
        <v>109</v>
      </c>
      <c r="D49" s="142" t="str">
        <f t="shared" si="4"/>
        <v>FY2016H1</v>
      </c>
      <c r="F49" s="143" t="s">
        <v>150</v>
      </c>
      <c r="G49" s="47">
        <f t="shared" si="12"/>
        <v>427.70000000000005</v>
      </c>
      <c r="H49" s="47">
        <f>Video!E51</f>
        <v>128.9</v>
      </c>
      <c r="I49" s="55">
        <v>304.5</v>
      </c>
      <c r="J49" s="55">
        <v>703.6</v>
      </c>
      <c r="K49" s="120">
        <f t="shared" si="8"/>
        <v>1564.7</v>
      </c>
      <c r="L49" s="117">
        <v>8.3000000000000004E-2</v>
      </c>
      <c r="M49" s="118">
        <v>0.32700000000000001</v>
      </c>
      <c r="N49" s="97" t="str">
        <f t="shared" si="14"/>
        <v>15</v>
      </c>
      <c r="Q49" s="80"/>
      <c r="R49" s="55">
        <v>556.6</v>
      </c>
    </row>
    <row r="50" spans="1:18" ht="10.5" customHeight="1" x14ac:dyDescent="0.2">
      <c r="A50" s="142">
        <f t="shared" si="15"/>
        <v>2015</v>
      </c>
      <c r="B50" s="142" t="str">
        <f t="shared" si="3"/>
        <v>FY2015</v>
      </c>
      <c r="C50" s="142" t="s">
        <v>106</v>
      </c>
      <c r="D50" s="142" t="str">
        <f t="shared" si="4"/>
        <v>FY2015H2</v>
      </c>
      <c r="F50" s="147" t="s">
        <v>151</v>
      </c>
      <c r="G50" s="150">
        <f t="shared" si="12"/>
        <v>397.1</v>
      </c>
      <c r="H50" s="150">
        <f>Video!E52</f>
        <v>112.9</v>
      </c>
      <c r="I50" s="152">
        <v>273.89999999999998</v>
      </c>
      <c r="J50" s="152">
        <v>661.1</v>
      </c>
      <c r="K50" s="120">
        <f t="shared" si="8"/>
        <v>1445</v>
      </c>
      <c r="L50" s="117">
        <v>0.115</v>
      </c>
      <c r="M50" s="118">
        <v>0.219</v>
      </c>
      <c r="N50" s="97" t="str">
        <f t="shared" si="14"/>
        <v>15</v>
      </c>
      <c r="Q50" s="80"/>
      <c r="R50" s="55">
        <v>510</v>
      </c>
    </row>
    <row r="51" spans="1:18" ht="10.5" customHeight="1" x14ac:dyDescent="0.2">
      <c r="A51" s="142">
        <f t="shared" si="15"/>
        <v>2015</v>
      </c>
      <c r="B51" s="142" t="str">
        <f t="shared" si="3"/>
        <v>FY2015</v>
      </c>
      <c r="C51" s="142" t="s">
        <v>106</v>
      </c>
      <c r="D51" s="142" t="str">
        <f t="shared" si="4"/>
        <v>FY2015H2</v>
      </c>
      <c r="F51" s="143" t="s">
        <v>152</v>
      </c>
      <c r="G51" s="47">
        <f t="shared" si="12"/>
        <v>312</v>
      </c>
      <c r="H51" s="47">
        <f>Video!E53</f>
        <v>104.1</v>
      </c>
      <c r="I51" s="55">
        <v>255.3</v>
      </c>
      <c r="J51" s="55">
        <v>625.1</v>
      </c>
      <c r="K51" s="120">
        <f t="shared" si="8"/>
        <v>1296.5</v>
      </c>
      <c r="L51" s="117">
        <v>-0.03</v>
      </c>
      <c r="M51" s="118">
        <v>0.18099999999999999</v>
      </c>
      <c r="N51" s="97" t="str">
        <f t="shared" si="14"/>
        <v>15</v>
      </c>
      <c r="Q51" s="80"/>
      <c r="R51" s="55">
        <v>416.1</v>
      </c>
    </row>
    <row r="52" spans="1:18" ht="10.5" customHeight="1" x14ac:dyDescent="0.2">
      <c r="A52" s="142">
        <f t="shared" si="15"/>
        <v>2015</v>
      </c>
      <c r="B52" s="142" t="str">
        <f t="shared" si="3"/>
        <v>FY2015</v>
      </c>
      <c r="C52" s="142" t="s">
        <v>109</v>
      </c>
      <c r="D52" s="142" t="str">
        <f t="shared" si="4"/>
        <v>FY2015H1</v>
      </c>
      <c r="F52" s="143" t="s">
        <v>153</v>
      </c>
      <c r="G52" s="47">
        <f t="shared" si="12"/>
        <v>325</v>
      </c>
      <c r="H52" s="47">
        <f>Video!E54</f>
        <v>109.7</v>
      </c>
      <c r="I52" s="55">
        <v>247.7</v>
      </c>
      <c r="J52" s="55">
        <v>653.5</v>
      </c>
      <c r="K52" s="120">
        <f t="shared" si="8"/>
        <v>1335.9</v>
      </c>
      <c r="L52" s="117">
        <v>0.13300000000000001</v>
      </c>
      <c r="M52" s="118">
        <v>0.22900000000000001</v>
      </c>
      <c r="N52" s="97" t="str">
        <f t="shared" si="14"/>
        <v>14</v>
      </c>
      <c r="Q52" s="80"/>
      <c r="R52" s="55">
        <v>434.7</v>
      </c>
    </row>
    <row r="53" spans="1:18" ht="10.5" customHeight="1" x14ac:dyDescent="0.2">
      <c r="A53" s="142">
        <f t="shared" si="15"/>
        <v>2015</v>
      </c>
      <c r="B53" s="142" t="str">
        <f t="shared" si="3"/>
        <v>FY2015</v>
      </c>
      <c r="C53" s="142" t="s">
        <v>109</v>
      </c>
      <c r="D53" s="142" t="str">
        <f t="shared" si="4"/>
        <v>FY2015H1</v>
      </c>
      <c r="F53" s="143" t="s">
        <v>154</v>
      </c>
      <c r="G53" s="47">
        <f t="shared" si="12"/>
        <v>299.5</v>
      </c>
      <c r="H53" s="47">
        <f>Video!E55</f>
        <v>62.3</v>
      </c>
      <c r="I53" s="55">
        <v>237.9</v>
      </c>
      <c r="J53" s="55">
        <v>579.9</v>
      </c>
      <c r="K53" s="120">
        <f t="shared" si="8"/>
        <v>1179.5999999999999</v>
      </c>
      <c r="L53" s="117">
        <v>-5.0000000000000001E-3</v>
      </c>
      <c r="M53" s="118">
        <v>0.16</v>
      </c>
      <c r="N53" s="97" t="str">
        <f t="shared" si="14"/>
        <v>14</v>
      </c>
      <c r="Q53" s="80"/>
      <c r="R53" s="55">
        <v>361.8</v>
      </c>
    </row>
    <row r="54" spans="1:18" ht="10.5" customHeight="1" x14ac:dyDescent="0.2">
      <c r="A54" s="142">
        <f t="shared" si="15"/>
        <v>2014</v>
      </c>
      <c r="B54" s="142" t="str">
        <f t="shared" si="3"/>
        <v>FY2014</v>
      </c>
      <c r="C54" s="142" t="s">
        <v>106</v>
      </c>
      <c r="D54" s="142" t="str">
        <f t="shared" si="4"/>
        <v>FY2014H2</v>
      </c>
      <c r="F54" s="147" t="s">
        <v>155</v>
      </c>
      <c r="G54" s="150">
        <f t="shared" si="12"/>
        <v>293.90000000000003</v>
      </c>
      <c r="H54" s="150">
        <f>Video!E56</f>
        <v>61.4</v>
      </c>
      <c r="I54" s="152">
        <v>227.8</v>
      </c>
      <c r="J54" s="152">
        <v>602.29999999999995</v>
      </c>
      <c r="K54" s="120">
        <f t="shared" si="8"/>
        <v>1185.4000000000001</v>
      </c>
      <c r="L54" s="117">
        <v>0.08</v>
      </c>
      <c r="M54" s="118">
        <v>0.22</v>
      </c>
      <c r="N54" s="97" t="str">
        <f t="shared" si="14"/>
        <v>14</v>
      </c>
      <c r="Q54" s="80"/>
      <c r="R54" s="55">
        <v>355.3</v>
      </c>
    </row>
    <row r="55" spans="1:18" ht="10.5" customHeight="1" x14ac:dyDescent="0.2">
      <c r="A55" s="142">
        <f t="shared" si="15"/>
        <v>2014</v>
      </c>
      <c r="B55" s="142" t="str">
        <f t="shared" si="3"/>
        <v>FY2014</v>
      </c>
      <c r="C55" s="142" t="s">
        <v>106</v>
      </c>
      <c r="D55" s="142" t="str">
        <f t="shared" si="4"/>
        <v>FY2014H2</v>
      </c>
      <c r="F55" s="143" t="s">
        <v>156</v>
      </c>
      <c r="G55" s="47">
        <f t="shared" si="12"/>
        <v>258.3</v>
      </c>
      <c r="H55" s="47">
        <f>Video!E57</f>
        <v>43</v>
      </c>
      <c r="I55" s="55">
        <v>215.8</v>
      </c>
      <c r="J55" s="55">
        <v>580.4</v>
      </c>
      <c r="K55" s="120">
        <f t="shared" si="8"/>
        <v>1097.5</v>
      </c>
      <c r="L55" s="117">
        <v>0.01</v>
      </c>
      <c r="M55" s="118">
        <v>0.20499999999999999</v>
      </c>
      <c r="N55" s="97" t="str">
        <f t="shared" si="14"/>
        <v>14</v>
      </c>
      <c r="Q55" s="80"/>
      <c r="R55" s="55">
        <v>301.3</v>
      </c>
    </row>
    <row r="56" spans="1:18" ht="10.5" customHeight="1" x14ac:dyDescent="0.2">
      <c r="A56" s="142">
        <f t="shared" si="15"/>
        <v>2014</v>
      </c>
      <c r="B56" s="142" t="str">
        <f t="shared" si="3"/>
        <v>FY2014</v>
      </c>
      <c r="C56" s="142" t="s">
        <v>109</v>
      </c>
      <c r="D56" s="142" t="str">
        <f t="shared" si="4"/>
        <v>FY2014H1</v>
      </c>
      <c r="F56" s="143" t="s">
        <v>157</v>
      </c>
      <c r="G56" s="47">
        <f t="shared" si="12"/>
        <v>278.39999999999998</v>
      </c>
      <c r="H56" s="47">
        <f>Video!E58</f>
        <v>49</v>
      </c>
      <c r="I56" s="55">
        <v>189.3</v>
      </c>
      <c r="J56" s="55">
        <v>570.4</v>
      </c>
      <c r="K56" s="120">
        <f t="shared" si="8"/>
        <v>1087.0999999999999</v>
      </c>
      <c r="L56" s="117">
        <v>6.9000000000000006E-2</v>
      </c>
      <c r="M56" s="118">
        <v>0.20899999999999999</v>
      </c>
      <c r="N56" s="97" t="str">
        <f t="shared" si="14"/>
        <v>13</v>
      </c>
      <c r="Q56" s="80"/>
      <c r="R56" s="55">
        <v>327.39999999999998</v>
      </c>
    </row>
    <row r="57" spans="1:18" ht="10.5" customHeight="1" x14ac:dyDescent="0.2">
      <c r="A57" s="142">
        <f t="shared" si="15"/>
        <v>2014</v>
      </c>
      <c r="B57" s="142" t="str">
        <f t="shared" si="3"/>
        <v>FY2014</v>
      </c>
      <c r="C57" s="142" t="s">
        <v>109</v>
      </c>
      <c r="D57" s="142" t="str">
        <f t="shared" si="4"/>
        <v>FY2014H1</v>
      </c>
      <c r="F57" s="143" t="s">
        <v>158</v>
      </c>
      <c r="G57" s="47">
        <f t="shared" si="12"/>
        <v>252.50000000000003</v>
      </c>
      <c r="H57" s="47">
        <f>Video!E59</f>
        <v>43.1</v>
      </c>
      <c r="I57" s="55">
        <v>193.7</v>
      </c>
      <c r="J57" s="55">
        <v>527.4</v>
      </c>
      <c r="K57" s="120">
        <f t="shared" si="8"/>
        <v>1016.7</v>
      </c>
      <c r="L57" s="117">
        <v>4.5999999999999999E-2</v>
      </c>
      <c r="M57" s="118">
        <v>0.25</v>
      </c>
      <c r="N57" s="97" t="str">
        <f t="shared" si="14"/>
        <v>13</v>
      </c>
      <c r="Q57" s="80"/>
      <c r="R57" s="55">
        <v>295.60000000000002</v>
      </c>
    </row>
    <row r="58" spans="1:18" ht="10.5" customHeight="1" x14ac:dyDescent="0.2">
      <c r="A58" s="142">
        <f t="shared" si="15"/>
        <v>2013</v>
      </c>
      <c r="B58" s="142" t="str">
        <f t="shared" si="3"/>
        <v>FY2013</v>
      </c>
      <c r="C58" s="142" t="s">
        <v>106</v>
      </c>
      <c r="D58" s="142" t="str">
        <f t="shared" si="4"/>
        <v>FY2013H2</v>
      </c>
      <c r="F58" s="147" t="s">
        <v>248</v>
      </c>
      <c r="G58" s="150">
        <f t="shared" si="12"/>
        <v>265.60000000000002</v>
      </c>
      <c r="H58" s="150">
        <f>Video!E60</f>
        <v>0</v>
      </c>
      <c r="I58" s="152">
        <v>183.3</v>
      </c>
      <c r="J58" s="152">
        <v>523</v>
      </c>
      <c r="K58" s="120">
        <f t="shared" si="8"/>
        <v>971.90000000000009</v>
      </c>
      <c r="L58" s="117">
        <v>6.7000000000000004E-2</v>
      </c>
      <c r="M58" s="118">
        <v>0.157</v>
      </c>
      <c r="N58" s="97" t="str">
        <f t="shared" si="14"/>
        <v>13</v>
      </c>
      <c r="Q58" s="80"/>
      <c r="R58" s="55">
        <v>265.60000000000002</v>
      </c>
    </row>
    <row r="59" spans="1:18" ht="10.5" customHeight="1" x14ac:dyDescent="0.2">
      <c r="A59" s="142">
        <f t="shared" si="15"/>
        <v>2013</v>
      </c>
      <c r="B59" s="142" t="str">
        <f t="shared" si="3"/>
        <v>FY2013</v>
      </c>
      <c r="C59" s="142" t="s">
        <v>106</v>
      </c>
      <c r="D59" s="142" t="str">
        <f t="shared" si="4"/>
        <v>FY2013H2</v>
      </c>
      <c r="F59" s="143" t="s">
        <v>159</v>
      </c>
      <c r="G59" s="47">
        <f t="shared" si="12"/>
        <v>236.4</v>
      </c>
      <c r="H59" s="47">
        <f>Video!E61</f>
        <v>0</v>
      </c>
      <c r="I59" s="55">
        <v>177.2</v>
      </c>
      <c r="J59" s="55">
        <v>497.2</v>
      </c>
      <c r="K59" s="120">
        <f t="shared" si="8"/>
        <v>910.8</v>
      </c>
      <c r="L59" s="117">
        <v>1.2999999999999999E-2</v>
      </c>
      <c r="M59" s="118">
        <v>0.153</v>
      </c>
      <c r="N59" s="97" t="str">
        <f t="shared" si="14"/>
        <v>13</v>
      </c>
      <c r="Q59" s="80"/>
      <c r="R59" s="55">
        <v>236.4</v>
      </c>
    </row>
    <row r="60" spans="1:18" ht="10.5" customHeight="1" x14ac:dyDescent="0.2">
      <c r="A60" s="142">
        <f t="shared" si="15"/>
        <v>2013</v>
      </c>
      <c r="B60" s="142" t="str">
        <f t="shared" si="3"/>
        <v>FY2013</v>
      </c>
      <c r="C60" s="142" t="s">
        <v>109</v>
      </c>
      <c r="D60" s="142" t="str">
        <f t="shared" si="4"/>
        <v>FY2013H1</v>
      </c>
      <c r="F60" s="143" t="s">
        <v>160</v>
      </c>
      <c r="G60" s="47">
        <f t="shared" si="12"/>
        <v>242.3</v>
      </c>
      <c r="H60" s="47">
        <f>Video!E62</f>
        <v>0</v>
      </c>
      <c r="I60" s="55">
        <v>172.3</v>
      </c>
      <c r="J60" s="55">
        <v>484.8</v>
      </c>
      <c r="K60" s="120">
        <f t="shared" si="8"/>
        <v>899.40000000000009</v>
      </c>
      <c r="L60" s="117">
        <v>0.106</v>
      </c>
      <c r="M60" s="118">
        <v>0.17699999999999999</v>
      </c>
      <c r="N60" s="97" t="str">
        <f t="shared" si="14"/>
        <v>12</v>
      </c>
      <c r="Q60" s="80"/>
      <c r="R60" s="55">
        <v>242.3</v>
      </c>
    </row>
    <row r="61" spans="1:18" ht="10.5" customHeight="1" x14ac:dyDescent="0.2">
      <c r="A61" s="142">
        <f t="shared" si="15"/>
        <v>2013</v>
      </c>
      <c r="B61" s="142" t="str">
        <f t="shared" si="3"/>
        <v>FY2013</v>
      </c>
      <c r="C61" s="142" t="s">
        <v>109</v>
      </c>
      <c r="D61" s="142" t="str">
        <f t="shared" si="4"/>
        <v>FY2013H1</v>
      </c>
      <c r="F61" s="143" t="s">
        <v>161</v>
      </c>
      <c r="G61" s="47">
        <f t="shared" si="12"/>
        <v>209.5</v>
      </c>
      <c r="H61" s="47">
        <f>Video!E63</f>
        <v>0</v>
      </c>
      <c r="I61" s="55">
        <v>173.8</v>
      </c>
      <c r="J61" s="55">
        <v>430</v>
      </c>
      <c r="K61" s="120">
        <f t="shared" si="8"/>
        <v>813.3</v>
      </c>
      <c r="L61" s="117">
        <v>-3.2000000000000001E-2</v>
      </c>
      <c r="M61" s="118">
        <v>9.6000000000000002E-2</v>
      </c>
      <c r="N61" s="97" t="str">
        <f t="shared" si="14"/>
        <v>12</v>
      </c>
      <c r="Q61" s="80"/>
      <c r="R61" s="55">
        <v>209.5</v>
      </c>
    </row>
    <row r="62" spans="1:18" ht="10.5" customHeight="1" x14ac:dyDescent="0.2">
      <c r="A62" s="142">
        <f t="shared" si="15"/>
        <v>2012</v>
      </c>
      <c r="B62" s="142" t="str">
        <f t="shared" si="3"/>
        <v>FY2012</v>
      </c>
      <c r="C62" s="142" t="s">
        <v>106</v>
      </c>
      <c r="D62" s="142" t="str">
        <f t="shared" si="4"/>
        <v>FY2012H2</v>
      </c>
      <c r="F62" s="147" t="s">
        <v>249</v>
      </c>
      <c r="G62" s="150">
        <f t="shared" si="12"/>
        <v>223</v>
      </c>
      <c r="H62" s="150">
        <f>Video!E64</f>
        <v>0</v>
      </c>
      <c r="I62" s="152">
        <v>163.1</v>
      </c>
      <c r="J62" s="152">
        <v>454</v>
      </c>
      <c r="K62" s="120">
        <f t="shared" si="8"/>
        <v>840.1</v>
      </c>
      <c r="L62" s="117">
        <v>6.3E-2</v>
      </c>
      <c r="M62" s="118">
        <v>0.218</v>
      </c>
      <c r="N62" s="97" t="str">
        <f t="shared" si="14"/>
        <v>12</v>
      </c>
      <c r="Q62" s="80"/>
      <c r="R62" s="55">
        <v>223</v>
      </c>
    </row>
    <row r="63" spans="1:18" ht="10.5" customHeight="1" x14ac:dyDescent="0.2">
      <c r="A63" s="142">
        <f t="shared" si="15"/>
        <v>2012</v>
      </c>
      <c r="B63" s="142" t="str">
        <f t="shared" si="3"/>
        <v>FY2012</v>
      </c>
      <c r="C63" s="142" t="s">
        <v>106</v>
      </c>
      <c r="D63" s="142" t="str">
        <f t="shared" si="4"/>
        <v>FY2012H2</v>
      </c>
      <c r="F63" s="143" t="s">
        <v>250</v>
      </c>
      <c r="G63" s="47">
        <f t="shared" si="12"/>
        <v>201.4</v>
      </c>
      <c r="H63" s="47">
        <v>0</v>
      </c>
      <c r="I63" s="55">
        <v>163.5</v>
      </c>
      <c r="J63" s="55">
        <v>425.2</v>
      </c>
      <c r="K63" s="120">
        <f t="shared" si="8"/>
        <v>790.09999999999991</v>
      </c>
      <c r="L63" s="117">
        <v>3.4000000000000002E-2</v>
      </c>
      <c r="M63" s="118">
        <v>0.252</v>
      </c>
      <c r="N63" s="97" t="str">
        <f t="shared" si="14"/>
        <v>12</v>
      </c>
      <c r="Q63" s="80"/>
      <c r="R63" s="55">
        <v>201.4</v>
      </c>
    </row>
    <row r="64" spans="1:18" ht="10.5" customHeight="1" x14ac:dyDescent="0.2">
      <c r="A64" s="142">
        <f t="shared" si="15"/>
        <v>2012</v>
      </c>
      <c r="B64" s="142" t="str">
        <f t="shared" si="3"/>
        <v>FY2012</v>
      </c>
      <c r="C64" s="142" t="s">
        <v>109</v>
      </c>
      <c r="D64" s="142" t="str">
        <f t="shared" si="4"/>
        <v>FY2012H1</v>
      </c>
      <c r="F64" s="143" t="s">
        <v>162</v>
      </c>
      <c r="G64" s="47">
        <f t="shared" si="12"/>
        <v>221.7</v>
      </c>
      <c r="H64" s="47">
        <v>0</v>
      </c>
      <c r="I64" s="55">
        <v>155.5</v>
      </c>
      <c r="J64" s="55">
        <v>386.8</v>
      </c>
      <c r="K64" s="120">
        <f t="shared" si="8"/>
        <v>764</v>
      </c>
      <c r="L64" s="117">
        <v>0.03</v>
      </c>
      <c r="M64" s="118">
        <v>0.155</v>
      </c>
      <c r="N64" s="97" t="str">
        <f t="shared" si="14"/>
        <v>11</v>
      </c>
      <c r="Q64" s="80"/>
      <c r="R64" s="55">
        <v>221.7</v>
      </c>
    </row>
    <row r="65" spans="1:18" ht="10.5" customHeight="1" x14ac:dyDescent="0.2">
      <c r="A65" s="142">
        <f t="shared" si="15"/>
        <v>2012</v>
      </c>
      <c r="B65" s="142" t="str">
        <f t="shared" si="3"/>
        <v>FY2012</v>
      </c>
      <c r="C65" s="142" t="s">
        <v>109</v>
      </c>
      <c r="D65" s="142" t="str">
        <f t="shared" si="4"/>
        <v>FY2012H1</v>
      </c>
      <c r="F65" s="143" t="s">
        <v>163</v>
      </c>
      <c r="G65" s="47">
        <f t="shared" si="12"/>
        <v>206.9</v>
      </c>
      <c r="H65" s="47">
        <v>0</v>
      </c>
      <c r="I65" s="55">
        <v>161</v>
      </c>
      <c r="J65" s="55">
        <v>374.1</v>
      </c>
      <c r="K65" s="120">
        <f t="shared" si="8"/>
        <v>742</v>
      </c>
      <c r="L65" s="117">
        <v>7.5999999999999998E-2</v>
      </c>
      <c r="M65" s="118">
        <v>0.22700000000000001</v>
      </c>
      <c r="N65" s="97" t="str">
        <f t="shared" si="14"/>
        <v>11</v>
      </c>
      <c r="Q65" s="80"/>
      <c r="R65" s="55">
        <v>206.9</v>
      </c>
    </row>
    <row r="66" spans="1:18" ht="10.5" customHeight="1" x14ac:dyDescent="0.2">
      <c r="A66" s="142">
        <f t="shared" si="15"/>
        <v>2011</v>
      </c>
      <c r="B66" s="142" t="str">
        <f t="shared" si="3"/>
        <v>FY2011</v>
      </c>
      <c r="C66" s="142" t="s">
        <v>106</v>
      </c>
      <c r="D66" s="142" t="str">
        <f t="shared" si="4"/>
        <v>FY2011H2</v>
      </c>
      <c r="F66" s="147" t="s">
        <v>251</v>
      </c>
      <c r="G66" s="150">
        <f t="shared" si="12"/>
        <v>200.1</v>
      </c>
      <c r="H66" s="150">
        <v>0</v>
      </c>
      <c r="I66" s="152">
        <v>153.5</v>
      </c>
      <c r="J66" s="152">
        <v>336.3</v>
      </c>
      <c r="K66" s="120">
        <f t="shared" si="8"/>
        <v>689.90000000000009</v>
      </c>
      <c r="L66" s="117">
        <v>9.2999999999999999E-2</v>
      </c>
      <c r="M66" s="118">
        <v>0.249</v>
      </c>
      <c r="N66" s="97" t="str">
        <f t="shared" si="14"/>
        <v>11</v>
      </c>
      <c r="Q66" s="80"/>
      <c r="R66" s="55">
        <v>200.1</v>
      </c>
    </row>
    <row r="67" spans="1:18" ht="10.5" customHeight="1" x14ac:dyDescent="0.2">
      <c r="A67" s="142">
        <f t="shared" si="15"/>
        <v>2011</v>
      </c>
      <c r="B67" s="142" t="str">
        <f t="shared" si="3"/>
        <v>FY2011</v>
      </c>
      <c r="C67" s="142" t="s">
        <v>106</v>
      </c>
      <c r="D67" s="142" t="str">
        <f t="shared" si="4"/>
        <v>FY2011H2</v>
      </c>
      <c r="F67" s="143" t="s">
        <v>252</v>
      </c>
      <c r="G67" s="47">
        <f t="shared" si="12"/>
        <v>165.2</v>
      </c>
      <c r="H67" s="47">
        <v>0</v>
      </c>
      <c r="I67" s="55">
        <v>145.30000000000001</v>
      </c>
      <c r="J67" s="55">
        <v>320.5</v>
      </c>
      <c r="K67" s="120">
        <f t="shared" si="8"/>
        <v>631</v>
      </c>
      <c r="L67" s="117">
        <v>-4.5999999999999999E-2</v>
      </c>
      <c r="M67" s="118">
        <v>0.23100000000000001</v>
      </c>
      <c r="N67" s="97" t="str">
        <f t="shared" si="14"/>
        <v>11</v>
      </c>
      <c r="Q67" s="80"/>
      <c r="R67" s="55">
        <v>165.2</v>
      </c>
    </row>
    <row r="68" spans="1:18" ht="10.5" customHeight="1" x14ac:dyDescent="0.2">
      <c r="A68" s="142">
        <f t="shared" si="15"/>
        <v>2011</v>
      </c>
      <c r="B68" s="142" t="str">
        <f t="shared" si="3"/>
        <v>FY2011</v>
      </c>
      <c r="C68" s="142" t="s">
        <v>109</v>
      </c>
      <c r="D68" s="142" t="str">
        <f t="shared" si="4"/>
        <v>FY2011H1</v>
      </c>
      <c r="F68" s="143" t="s">
        <v>164</v>
      </c>
      <c r="G68" s="47">
        <f t="shared" si="12"/>
        <v>201.8</v>
      </c>
      <c r="H68" s="47">
        <v>0</v>
      </c>
      <c r="I68" s="55">
        <v>140.30000000000001</v>
      </c>
      <c r="J68" s="55">
        <v>319.7</v>
      </c>
      <c r="K68" s="120">
        <f t="shared" si="8"/>
        <v>661.8</v>
      </c>
      <c r="L68" s="117">
        <v>9.5000000000000001E-2</v>
      </c>
      <c r="M68" s="118">
        <v>0.29099999999999998</v>
      </c>
      <c r="N68" s="97" t="str">
        <f t="shared" si="14"/>
        <v>10</v>
      </c>
      <c r="Q68" s="80"/>
      <c r="R68" s="55">
        <v>201.8</v>
      </c>
    </row>
    <row r="69" spans="1:18" ht="10.5" customHeight="1" x14ac:dyDescent="0.2">
      <c r="A69" s="142">
        <f t="shared" si="15"/>
        <v>2011</v>
      </c>
      <c r="B69" s="142" t="str">
        <f t="shared" si="3"/>
        <v>FY2011</v>
      </c>
      <c r="C69" s="142" t="s">
        <v>109</v>
      </c>
      <c r="D69" s="142" t="str">
        <f t="shared" si="4"/>
        <v>FY2011H1</v>
      </c>
      <c r="F69" s="143" t="s">
        <v>165</v>
      </c>
      <c r="G69" s="47">
        <f t="shared" si="12"/>
        <v>177.4</v>
      </c>
      <c r="H69" s="47">
        <v>0</v>
      </c>
      <c r="I69" s="55">
        <v>140.5</v>
      </c>
      <c r="J69" s="55">
        <v>286.60000000000002</v>
      </c>
      <c r="K69" s="120">
        <f t="shared" si="8"/>
        <v>604.5</v>
      </c>
      <c r="L69" s="117">
        <v>9.4E-2</v>
      </c>
      <c r="M69" s="118">
        <v>0.29599999999999999</v>
      </c>
      <c r="N69" s="97" t="str">
        <f t="shared" si="14"/>
        <v>10</v>
      </c>
      <c r="Q69" s="80"/>
      <c r="R69" s="55">
        <v>177.4</v>
      </c>
    </row>
    <row r="70" spans="1:18" ht="10.5" customHeight="1" x14ac:dyDescent="0.2">
      <c r="A70" s="142">
        <f t="shared" si="15"/>
        <v>2010</v>
      </c>
      <c r="B70" s="142" t="str">
        <f t="shared" si="3"/>
        <v>FY2010</v>
      </c>
      <c r="C70" s="142" t="s">
        <v>106</v>
      </c>
      <c r="D70" s="142" t="str">
        <f t="shared" si="4"/>
        <v>FY2010H2</v>
      </c>
      <c r="F70" s="147" t="s">
        <v>253</v>
      </c>
      <c r="G70" s="150">
        <f t="shared" si="12"/>
        <v>158.80000000000001</v>
      </c>
      <c r="H70" s="150">
        <v>0</v>
      </c>
      <c r="I70" s="152">
        <v>128.5</v>
      </c>
      <c r="J70" s="152">
        <v>265.3</v>
      </c>
      <c r="K70" s="120">
        <f t="shared" si="8"/>
        <v>552.6</v>
      </c>
      <c r="L70" s="117">
        <v>7.8E-2</v>
      </c>
      <c r="M70" s="118">
        <v>0.22</v>
      </c>
      <c r="N70" s="97" t="str">
        <f t="shared" si="14"/>
        <v>10</v>
      </c>
      <c r="Q70" s="80"/>
      <c r="R70" s="55">
        <v>158.80000000000001</v>
      </c>
    </row>
    <row r="71" spans="1:18" ht="10.5" customHeight="1" x14ac:dyDescent="0.2">
      <c r="A71" s="142">
        <f t="shared" si="15"/>
        <v>2010</v>
      </c>
      <c r="B71" s="142" t="str">
        <f t="shared" si="3"/>
        <v>FY2010</v>
      </c>
      <c r="C71" s="142" t="s">
        <v>106</v>
      </c>
      <c r="D71" s="142" t="str">
        <f t="shared" si="4"/>
        <v>FY2010H2</v>
      </c>
      <c r="F71" s="143" t="s">
        <v>254</v>
      </c>
      <c r="G71" s="47">
        <f t="shared" si="12"/>
        <v>126</v>
      </c>
      <c r="H71" s="47">
        <v>0</v>
      </c>
      <c r="I71" s="55">
        <v>121.8</v>
      </c>
      <c r="J71" s="55">
        <v>264.8</v>
      </c>
      <c r="K71" s="120">
        <f t="shared" si="8"/>
        <v>512.6</v>
      </c>
      <c r="L71" s="117">
        <v>0</v>
      </c>
      <c r="M71" s="118">
        <v>0.16600000000000001</v>
      </c>
      <c r="N71" s="97" t="str">
        <f t="shared" si="14"/>
        <v>10</v>
      </c>
      <c r="Q71" s="80"/>
      <c r="R71" s="55">
        <v>126</v>
      </c>
    </row>
    <row r="72" spans="1:18" ht="10.5" customHeight="1" x14ac:dyDescent="0.2">
      <c r="A72" s="142">
        <f t="shared" si="15"/>
        <v>2010</v>
      </c>
      <c r="B72" s="142" t="str">
        <f t="shared" si="3"/>
        <v>FY2010</v>
      </c>
      <c r="C72" s="142" t="s">
        <v>109</v>
      </c>
      <c r="D72" s="142" t="str">
        <f t="shared" si="4"/>
        <v>FY2010H1</v>
      </c>
      <c r="F72" s="143" t="s">
        <v>166</v>
      </c>
      <c r="G72" s="47">
        <f t="shared" si="12"/>
        <v>141.80000000000001</v>
      </c>
      <c r="H72" s="47">
        <v>0</v>
      </c>
      <c r="I72" s="55">
        <v>111.3</v>
      </c>
      <c r="J72" s="55">
        <v>259.5</v>
      </c>
      <c r="K72" s="120">
        <f t="shared" si="8"/>
        <v>512.6</v>
      </c>
      <c r="L72" s="117">
        <v>9.9000000000000005E-2</v>
      </c>
      <c r="M72" s="118">
        <v>0.109</v>
      </c>
      <c r="N72" s="97" t="str">
        <f t="shared" si="14"/>
        <v>09</v>
      </c>
      <c r="Q72" s="80"/>
      <c r="R72" s="55">
        <v>141.80000000000001</v>
      </c>
    </row>
    <row r="73" spans="1:18" ht="10.5" customHeight="1" x14ac:dyDescent="0.2">
      <c r="A73" s="142">
        <f t="shared" si="15"/>
        <v>2010</v>
      </c>
      <c r="B73" s="142" t="str">
        <f t="shared" ref="B73:B82" si="18">$A$1&amp;A73</f>
        <v>FY2010</v>
      </c>
      <c r="C73" s="142" t="s">
        <v>109</v>
      </c>
      <c r="D73" s="142" t="str">
        <f t="shared" ref="D73:D82" si="19">$A$1&amp;A73&amp;C73</f>
        <v>FY2010H1</v>
      </c>
      <c r="F73" s="143" t="s">
        <v>167</v>
      </c>
      <c r="G73" s="47">
        <f t="shared" si="12"/>
        <v>120.8</v>
      </c>
      <c r="H73" s="47">
        <v>0</v>
      </c>
      <c r="I73" s="55">
        <v>108.3</v>
      </c>
      <c r="J73" s="55">
        <v>237.3</v>
      </c>
      <c r="K73" s="120">
        <f t="shared" si="8"/>
        <v>466.4</v>
      </c>
      <c r="L73" s="117">
        <v>2.9000000000000001E-2</v>
      </c>
      <c r="M73" s="118">
        <v>3.3000000000000002E-2</v>
      </c>
      <c r="N73" s="97" t="str">
        <f t="shared" si="14"/>
        <v>09</v>
      </c>
      <c r="Q73" s="80"/>
      <c r="R73" s="55">
        <v>120.8</v>
      </c>
    </row>
    <row r="74" spans="1:18" ht="10.5" customHeight="1" x14ac:dyDescent="0.2">
      <c r="A74" s="142">
        <f t="shared" si="15"/>
        <v>2009</v>
      </c>
      <c r="B74" s="142" t="str">
        <f t="shared" si="18"/>
        <v>FY2009</v>
      </c>
      <c r="C74" s="142" t="s">
        <v>106</v>
      </c>
      <c r="D74" s="142" t="str">
        <f t="shared" si="19"/>
        <v>FY2009H2</v>
      </c>
      <c r="F74" s="147" t="s">
        <v>255</v>
      </c>
      <c r="G74" s="150">
        <f t="shared" si="12"/>
        <v>126</v>
      </c>
      <c r="H74" s="150">
        <v>0</v>
      </c>
      <c r="I74" s="152">
        <v>104.5</v>
      </c>
      <c r="J74" s="152">
        <v>222.5</v>
      </c>
      <c r="K74" s="120">
        <f t="shared" si="8"/>
        <v>453</v>
      </c>
      <c r="L74" s="117">
        <v>3.1E-2</v>
      </c>
      <c r="M74" s="118">
        <v>9.8000000000000004E-2</v>
      </c>
      <c r="N74" s="97" t="str">
        <f t="shared" si="14"/>
        <v>09</v>
      </c>
      <c r="Q74" s="80"/>
      <c r="R74" s="55">
        <v>126</v>
      </c>
    </row>
    <row r="75" spans="1:18" ht="10.5" customHeight="1" x14ac:dyDescent="0.2">
      <c r="A75" s="142">
        <f t="shared" si="15"/>
        <v>2009</v>
      </c>
      <c r="B75" s="142" t="str">
        <f t="shared" si="18"/>
        <v>FY2009</v>
      </c>
      <c r="C75" s="142" t="s">
        <v>106</v>
      </c>
      <c r="D75" s="142" t="str">
        <f t="shared" si="19"/>
        <v>FY2009H2</v>
      </c>
      <c r="F75" s="143" t="s">
        <v>256</v>
      </c>
      <c r="G75" s="47">
        <f t="shared" si="12"/>
        <v>109.5</v>
      </c>
      <c r="H75" s="47">
        <v>0</v>
      </c>
      <c r="I75" s="55">
        <v>105</v>
      </c>
      <c r="J75" s="55">
        <v>225</v>
      </c>
      <c r="K75" s="120">
        <f t="shared" si="8"/>
        <v>439.5</v>
      </c>
      <c r="L75" s="117">
        <v>-4.9000000000000002E-2</v>
      </c>
      <c r="M75" s="118">
        <v>0.14299999999999999</v>
      </c>
      <c r="N75" s="97" t="str">
        <f t="shared" si="14"/>
        <v>09</v>
      </c>
      <c r="Q75" s="80"/>
      <c r="R75" s="55">
        <v>109.5</v>
      </c>
    </row>
    <row r="76" spans="1:18" ht="10.5" customHeight="1" x14ac:dyDescent="0.2">
      <c r="A76" s="142">
        <f t="shared" si="15"/>
        <v>2009</v>
      </c>
      <c r="B76" s="142" t="str">
        <f t="shared" si="18"/>
        <v>FY2009</v>
      </c>
      <c r="C76" s="142" t="s">
        <v>109</v>
      </c>
      <c r="D76" s="142" t="str">
        <f t="shared" si="19"/>
        <v>FY2009H1</v>
      </c>
      <c r="F76" s="143" t="s">
        <v>168</v>
      </c>
      <c r="G76" s="47">
        <f t="shared" si="12"/>
        <v>130</v>
      </c>
      <c r="H76" s="47">
        <v>0</v>
      </c>
      <c r="I76" s="55">
        <v>108</v>
      </c>
      <c r="J76" s="55">
        <v>224</v>
      </c>
      <c r="K76" s="120">
        <f t="shared" si="8"/>
        <v>462</v>
      </c>
      <c r="L76" s="117">
        <v>2.4E-2</v>
      </c>
      <c r="M76" s="118">
        <v>0.22</v>
      </c>
      <c r="N76" s="97" t="str">
        <f t="shared" si="14"/>
        <v>08</v>
      </c>
      <c r="Q76" s="80"/>
      <c r="R76" s="55">
        <v>130</v>
      </c>
    </row>
    <row r="77" spans="1:18" ht="10.5" customHeight="1" x14ac:dyDescent="0.2">
      <c r="A77" s="142">
        <f t="shared" si="15"/>
        <v>2009</v>
      </c>
      <c r="B77" s="142" t="str">
        <f t="shared" si="18"/>
        <v>FY2009</v>
      </c>
      <c r="C77" s="142" t="s">
        <v>109</v>
      </c>
      <c r="D77" s="142" t="str">
        <f t="shared" si="19"/>
        <v>FY2009H1</v>
      </c>
      <c r="F77" s="143" t="s">
        <v>169</v>
      </c>
      <c r="G77" s="47">
        <f t="shared" si="12"/>
        <v>125.5</v>
      </c>
      <c r="H77" s="47">
        <v>0</v>
      </c>
      <c r="I77" s="55">
        <v>113.8</v>
      </c>
      <c r="J77" s="55">
        <v>212</v>
      </c>
      <c r="K77" s="120">
        <f t="shared" si="8"/>
        <v>451.3</v>
      </c>
      <c r="L77" s="117">
        <v>9.4E-2</v>
      </c>
      <c r="M77" s="118">
        <v>0.29799999999999999</v>
      </c>
      <c r="N77" s="97" t="str">
        <f t="shared" si="14"/>
        <v>08</v>
      </c>
      <c r="Q77" s="80"/>
      <c r="R77" s="55">
        <v>125.5</v>
      </c>
    </row>
    <row r="78" spans="1:18" ht="10.5" customHeight="1" x14ac:dyDescent="0.2">
      <c r="A78" s="142">
        <f t="shared" si="15"/>
        <v>2008</v>
      </c>
      <c r="B78" s="142" t="str">
        <f t="shared" si="18"/>
        <v>FY2008</v>
      </c>
      <c r="C78" s="142" t="s">
        <v>106</v>
      </c>
      <c r="D78" s="142" t="str">
        <f t="shared" si="19"/>
        <v>FY2008H2</v>
      </c>
      <c r="F78" s="147" t="s">
        <v>257</v>
      </c>
      <c r="G78" s="150">
        <f t="shared" si="12"/>
        <v>114.5</v>
      </c>
      <c r="H78" s="150">
        <v>0</v>
      </c>
      <c r="I78" s="152">
        <v>111</v>
      </c>
      <c r="J78" s="152">
        <v>187</v>
      </c>
      <c r="K78" s="120">
        <f t="shared" si="8"/>
        <v>412.5</v>
      </c>
      <c r="L78" s="117">
        <v>7.2999999999999995E-2</v>
      </c>
      <c r="M78" s="118">
        <v>0.26700000000000002</v>
      </c>
      <c r="N78" s="97" t="str">
        <f t="shared" si="14"/>
        <v>08</v>
      </c>
      <c r="Q78" s="80"/>
      <c r="R78" s="55">
        <v>114.5</v>
      </c>
    </row>
    <row r="79" spans="1:18" ht="10.5" customHeight="1" x14ac:dyDescent="0.2">
      <c r="A79" s="142">
        <f t="shared" si="15"/>
        <v>2008</v>
      </c>
      <c r="B79" s="142" t="str">
        <f t="shared" si="18"/>
        <v>FY2008</v>
      </c>
      <c r="C79" s="142" t="s">
        <v>106</v>
      </c>
      <c r="D79" s="142" t="str">
        <f t="shared" si="19"/>
        <v>FY2008H2</v>
      </c>
      <c r="F79" s="143" t="s">
        <v>258</v>
      </c>
      <c r="G79" s="47">
        <f t="shared" ref="G79:G82" si="20">R79-H79</f>
        <v>94.5</v>
      </c>
      <c r="H79" s="47">
        <v>0</v>
      </c>
      <c r="I79" s="55">
        <v>106.5</v>
      </c>
      <c r="J79" s="55">
        <v>183.5</v>
      </c>
      <c r="K79" s="120">
        <f t="shared" ref="K79:K82" si="21">SUM(G79:J79)</f>
        <v>384.5</v>
      </c>
      <c r="L79" s="117">
        <v>1.4999999999999999E-2</v>
      </c>
      <c r="M79" s="118">
        <v>0.21299999999999999</v>
      </c>
      <c r="N79" s="97" t="str">
        <f t="shared" si="14"/>
        <v>08</v>
      </c>
      <c r="Q79" s="80"/>
      <c r="R79" s="55">
        <v>94.5</v>
      </c>
    </row>
    <row r="80" spans="1:18" ht="10.5" customHeight="1" x14ac:dyDescent="0.2">
      <c r="A80" s="142">
        <f t="shared" si="15"/>
        <v>2008</v>
      </c>
      <c r="B80" s="142" t="str">
        <f t="shared" si="18"/>
        <v>FY2008</v>
      </c>
      <c r="C80" s="142" t="s">
        <v>109</v>
      </c>
      <c r="D80" s="142" t="str">
        <f t="shared" si="19"/>
        <v>FY2008H1</v>
      </c>
      <c r="F80" s="143" t="s">
        <v>170</v>
      </c>
      <c r="G80" s="47">
        <f t="shared" si="20"/>
        <v>104.5</v>
      </c>
      <c r="H80" s="47">
        <v>0</v>
      </c>
      <c r="I80" s="55">
        <v>98.3</v>
      </c>
      <c r="J80" s="55">
        <v>176</v>
      </c>
      <c r="K80" s="120">
        <f t="shared" si="21"/>
        <v>378.8</v>
      </c>
      <c r="L80" s="117">
        <v>8.8999999999999996E-2</v>
      </c>
      <c r="M80" s="118">
        <v>0.19500000000000001</v>
      </c>
      <c r="N80" s="97" t="str">
        <f t="shared" si="14"/>
        <v>07</v>
      </c>
      <c r="Q80" s="80"/>
      <c r="R80" s="55">
        <v>104.5</v>
      </c>
    </row>
    <row r="81" spans="1:18" ht="10.5" customHeight="1" x14ac:dyDescent="0.2">
      <c r="A81" s="142">
        <f t="shared" si="15"/>
        <v>2008</v>
      </c>
      <c r="B81" s="142" t="str">
        <f t="shared" si="18"/>
        <v>FY2008</v>
      </c>
      <c r="C81" s="142" t="s">
        <v>109</v>
      </c>
      <c r="D81" s="142" t="str">
        <f t="shared" si="19"/>
        <v>FY2008H1</v>
      </c>
      <c r="F81" s="143" t="s">
        <v>171</v>
      </c>
      <c r="G81" s="47">
        <f t="shared" si="20"/>
        <v>97</v>
      </c>
      <c r="H81" s="47">
        <v>0</v>
      </c>
      <c r="I81" s="55">
        <v>91.3</v>
      </c>
      <c r="J81" s="55">
        <v>159.5</v>
      </c>
      <c r="K81" s="120">
        <f t="shared" si="21"/>
        <v>347.8</v>
      </c>
      <c r="L81" s="117">
        <v>6.8000000000000005E-2</v>
      </c>
      <c r="M81" s="118">
        <v>0.32200000000000001</v>
      </c>
      <c r="N81" s="97" t="str">
        <f t="shared" si="14"/>
        <v>07</v>
      </c>
      <c r="Q81" s="80"/>
      <c r="R81" s="55">
        <v>97</v>
      </c>
    </row>
    <row r="82" spans="1:18" ht="10.5" customHeight="1" x14ac:dyDescent="0.2">
      <c r="A82" s="142">
        <f t="shared" si="15"/>
        <v>2007</v>
      </c>
      <c r="B82" s="142" t="str">
        <f t="shared" si="18"/>
        <v>FY2007</v>
      </c>
      <c r="C82" s="142" t="s">
        <v>106</v>
      </c>
      <c r="D82" s="142" t="str">
        <f t="shared" si="19"/>
        <v>FY2007H2</v>
      </c>
      <c r="F82" s="147" t="s">
        <v>259</v>
      </c>
      <c r="G82" s="150">
        <f t="shared" si="20"/>
        <v>90.5</v>
      </c>
      <c r="H82" s="150">
        <v>0</v>
      </c>
      <c r="I82" s="152">
        <v>87.8</v>
      </c>
      <c r="J82" s="152">
        <v>147.30000000000001</v>
      </c>
      <c r="K82" s="120">
        <f t="shared" si="21"/>
        <v>325.60000000000002</v>
      </c>
      <c r="L82" s="117" t="s">
        <v>194</v>
      </c>
      <c r="M82" s="118" t="s">
        <v>194</v>
      </c>
      <c r="N82" s="97" t="str">
        <f t="shared" ref="N82" si="22">TRIM(_xlfn.TEXTAFTER(F82," ",2))</f>
        <v>07</v>
      </c>
      <c r="Q82" s="80"/>
      <c r="R82" s="55">
        <v>90.5</v>
      </c>
    </row>
    <row r="85" spans="1:18" ht="15" x14ac:dyDescent="0.2">
      <c r="F85" s="138" t="s">
        <v>233</v>
      </c>
    </row>
    <row r="86" spans="1:18" ht="12.75" thickBot="1" x14ac:dyDescent="0.25"/>
    <row r="87" spans="1:18" ht="33.75" x14ac:dyDescent="0.2">
      <c r="F87" s="193" t="s">
        <v>96</v>
      </c>
      <c r="G87" s="30" t="s">
        <v>97</v>
      </c>
      <c r="H87" s="107" t="s">
        <v>28</v>
      </c>
      <c r="I87" s="31" t="s">
        <v>19</v>
      </c>
      <c r="J87" s="49" t="s">
        <v>98</v>
      </c>
      <c r="K87" s="32" t="s">
        <v>99</v>
      </c>
      <c r="L87" s="198" t="s">
        <v>100</v>
      </c>
      <c r="M87" s="199"/>
    </row>
    <row r="88" spans="1:18" x14ac:dyDescent="0.2">
      <c r="F88" s="194"/>
      <c r="G88" s="51" t="s">
        <v>103</v>
      </c>
      <c r="H88" s="108" t="s">
        <v>103</v>
      </c>
      <c r="I88" s="52" t="s">
        <v>103</v>
      </c>
      <c r="J88" s="50" t="s">
        <v>103</v>
      </c>
      <c r="K88" s="53" t="s">
        <v>103</v>
      </c>
      <c r="L88" s="200"/>
      <c r="M88" s="201"/>
    </row>
    <row r="89" spans="1:18" x14ac:dyDescent="0.2">
      <c r="F89" s="147" t="s">
        <v>235</v>
      </c>
      <c r="G89" s="150">
        <f t="shared" ref="G89:J99" si="23">SUMIFS(G$6:G$82, $B$6:$B$82,$F89)</f>
        <v>2182.6999999999998</v>
      </c>
      <c r="H89" s="150">
        <f t="shared" si="23"/>
        <v>5936.4</v>
      </c>
      <c r="I89" s="150">
        <f t="shared" si="23"/>
        <v>3076.2</v>
      </c>
      <c r="J89" s="150">
        <f t="shared" si="23"/>
        <v>8579.5</v>
      </c>
      <c r="K89" s="120">
        <f>SUM(G89:J89)</f>
        <v>19774.8</v>
      </c>
      <c r="L89" s="191">
        <f t="shared" ref="L89:L97" si="24">(K89-K90)/K90</f>
        <v>0.1397160150537404</v>
      </c>
      <c r="M89" s="192"/>
    </row>
    <row r="90" spans="1:18" x14ac:dyDescent="0.2">
      <c r="F90" s="143" t="s">
        <v>236</v>
      </c>
      <c r="G90" s="47">
        <f t="shared" si="23"/>
        <v>2042</v>
      </c>
      <c r="H90" s="47">
        <f t="shared" si="23"/>
        <v>4996.0999999999995</v>
      </c>
      <c r="I90" s="47">
        <f t="shared" si="23"/>
        <v>2731.6</v>
      </c>
      <c r="J90" s="47">
        <f t="shared" si="23"/>
        <v>7580.9380000000001</v>
      </c>
      <c r="K90" s="120">
        <f t="shared" ref="K90:K95" si="25">SUM(G90:J90)</f>
        <v>17350.637999999999</v>
      </c>
      <c r="L90" s="189">
        <f t="shared" si="24"/>
        <v>0.11089585494218424</v>
      </c>
      <c r="M90" s="190"/>
    </row>
    <row r="91" spans="1:18" x14ac:dyDescent="0.2">
      <c r="F91" s="143" t="s">
        <v>237</v>
      </c>
      <c r="G91" s="47">
        <f t="shared" si="23"/>
        <v>2030</v>
      </c>
      <c r="H91" s="47">
        <f t="shared" si="23"/>
        <v>4100</v>
      </c>
      <c r="I91" s="47">
        <f t="shared" si="23"/>
        <v>2587.8999999999996</v>
      </c>
      <c r="J91" s="47">
        <f t="shared" si="23"/>
        <v>6900.7000000000007</v>
      </c>
      <c r="K91" s="120">
        <f t="shared" si="25"/>
        <v>15618.6</v>
      </c>
      <c r="L91" s="189">
        <f t="shared" si="24"/>
        <v>0.10121200583793402</v>
      </c>
      <c r="M91" s="190"/>
    </row>
    <row r="92" spans="1:18" x14ac:dyDescent="0.2">
      <c r="F92" s="143" t="s">
        <v>238</v>
      </c>
      <c r="G92" s="47">
        <f t="shared" si="23"/>
        <v>2040.0000000000005</v>
      </c>
      <c r="H92" s="47">
        <f t="shared" si="23"/>
        <v>3458</v>
      </c>
      <c r="I92" s="47">
        <f t="shared" si="23"/>
        <v>2435.9</v>
      </c>
      <c r="J92" s="47">
        <f t="shared" si="23"/>
        <v>6249.2</v>
      </c>
      <c r="K92" s="120">
        <f t="shared" si="25"/>
        <v>14183.099999999999</v>
      </c>
      <c r="L92" s="189">
        <f t="shared" si="24"/>
        <v>1.821327551796911E-2</v>
      </c>
      <c r="M92" s="190"/>
    </row>
    <row r="93" spans="1:18" x14ac:dyDescent="0.2">
      <c r="F93" s="143" t="s">
        <v>239</v>
      </c>
      <c r="G93" s="47">
        <f t="shared" si="23"/>
        <v>2266.1</v>
      </c>
      <c r="H93" s="47">
        <f t="shared" si="23"/>
        <v>3181.2</v>
      </c>
      <c r="I93" s="47">
        <f t="shared" si="23"/>
        <v>2413.8000000000002</v>
      </c>
      <c r="J93" s="47">
        <f t="shared" si="23"/>
        <v>6068.3</v>
      </c>
      <c r="K93" s="120">
        <f t="shared" si="25"/>
        <v>13929.4</v>
      </c>
      <c r="L93" s="189">
        <f t="shared" si="24"/>
        <v>0.22088554636813021</v>
      </c>
      <c r="M93" s="190"/>
    </row>
    <row r="94" spans="1:18" x14ac:dyDescent="0.2">
      <c r="F94" s="143" t="s">
        <v>240</v>
      </c>
      <c r="G94" s="47">
        <f t="shared" si="23"/>
        <v>2041.2000000000003</v>
      </c>
      <c r="H94" s="47">
        <f t="shared" si="23"/>
        <v>2419.6000000000004</v>
      </c>
      <c r="I94" s="47">
        <f t="shared" si="23"/>
        <v>1855.259485</v>
      </c>
      <c r="J94" s="47">
        <f t="shared" si="23"/>
        <v>5093.2</v>
      </c>
      <c r="K94" s="120">
        <f t="shared" si="25"/>
        <v>11409.259485000002</v>
      </c>
      <c r="L94" s="189">
        <f t="shared" si="24"/>
        <v>0.2464776782983002</v>
      </c>
      <c r="M94" s="190"/>
    </row>
    <row r="95" spans="1:18" x14ac:dyDescent="0.2">
      <c r="F95" s="143" t="s">
        <v>241</v>
      </c>
      <c r="G95" s="47">
        <f t="shared" si="23"/>
        <v>1694.7</v>
      </c>
      <c r="H95" s="47">
        <f t="shared" si="23"/>
        <v>1712.9</v>
      </c>
      <c r="I95" s="47">
        <f t="shared" si="23"/>
        <v>1580.3999999999999</v>
      </c>
      <c r="J95" s="47">
        <f t="shared" si="23"/>
        <v>4165.2000000000007</v>
      </c>
      <c r="K95" s="120">
        <f t="shared" si="25"/>
        <v>9153.2000000000007</v>
      </c>
      <c r="L95" s="189">
        <f t="shared" si="24"/>
        <v>1.1403314917127151E-2</v>
      </c>
      <c r="M95" s="190"/>
    </row>
    <row r="96" spans="1:18" x14ac:dyDescent="0.2">
      <c r="F96" s="143" t="s">
        <v>242</v>
      </c>
      <c r="G96" s="47">
        <f t="shared" si="23"/>
        <v>1885.6999999999998</v>
      </c>
      <c r="H96" s="47">
        <f t="shared" si="23"/>
        <v>1481.5</v>
      </c>
      <c r="I96" s="47">
        <f t="shared" si="23"/>
        <v>1644.6</v>
      </c>
      <c r="J96" s="47">
        <f t="shared" si="23"/>
        <v>4038.2</v>
      </c>
      <c r="K96" s="120">
        <f t="shared" ref="K96" si="26">SUM(G96:J96)</f>
        <v>9050</v>
      </c>
      <c r="L96" s="189">
        <f t="shared" si="24"/>
        <v>7.0714290446470998E-2</v>
      </c>
      <c r="M96" s="190"/>
    </row>
    <row r="97" spans="6:13" x14ac:dyDescent="0.2">
      <c r="F97" s="143" t="s">
        <v>243</v>
      </c>
      <c r="G97" s="47">
        <f t="shared" si="23"/>
        <v>1841.055668</v>
      </c>
      <c r="H97" s="47">
        <f t="shared" si="23"/>
        <v>1293.7</v>
      </c>
      <c r="I97" s="47">
        <f t="shared" si="23"/>
        <v>1577.9330890000001</v>
      </c>
      <c r="J97" s="47">
        <f t="shared" si="23"/>
        <v>3739.61274</v>
      </c>
      <c r="K97" s="120">
        <f t="shared" ref="K97" si="27">SUM(G97:J97)</f>
        <v>8452.3014970000004</v>
      </c>
      <c r="L97" s="189">
        <f t="shared" si="24"/>
        <v>0.10964822530884458</v>
      </c>
      <c r="M97" s="190"/>
    </row>
    <row r="98" spans="6:13" x14ac:dyDescent="0.2">
      <c r="F98" s="143" t="s">
        <v>244</v>
      </c>
      <c r="G98" s="47">
        <f t="shared" si="23"/>
        <v>1826.1</v>
      </c>
      <c r="H98" s="47">
        <f t="shared" si="23"/>
        <v>894.4</v>
      </c>
      <c r="I98" s="47">
        <f t="shared" si="23"/>
        <v>1407.4</v>
      </c>
      <c r="J98" s="47">
        <f t="shared" si="23"/>
        <v>3489.2000000000003</v>
      </c>
      <c r="K98" s="120">
        <f t="shared" ref="K98:K99" si="28">SUM(G98:J98)</f>
        <v>7617.1</v>
      </c>
      <c r="L98" s="189">
        <f t="shared" ref="L98" si="29">(K98-K99)/K99</f>
        <v>0.11717168754216678</v>
      </c>
      <c r="M98" s="190"/>
    </row>
    <row r="99" spans="6:13" x14ac:dyDescent="0.2">
      <c r="F99" s="143" t="s">
        <v>245</v>
      </c>
      <c r="G99" s="47">
        <f t="shared" si="23"/>
        <v>1869.1</v>
      </c>
      <c r="H99" s="47">
        <f t="shared" si="23"/>
        <v>600</v>
      </c>
      <c r="I99" s="47">
        <f t="shared" si="23"/>
        <v>1226.8</v>
      </c>
      <c r="J99" s="47">
        <f t="shared" si="23"/>
        <v>3122.2999999999997</v>
      </c>
      <c r="K99" s="120">
        <f t="shared" si="28"/>
        <v>6818.1999999999989</v>
      </c>
      <c r="L99" s="189" t="s">
        <v>194</v>
      </c>
      <c r="M99" s="190"/>
    </row>
  </sheetData>
  <mergeCells count="16">
    <mergeCell ref="F4:F5"/>
    <mergeCell ref="L4:M4"/>
    <mergeCell ref="N4:N5"/>
    <mergeCell ref="F87:F88"/>
    <mergeCell ref="L87:M88"/>
    <mergeCell ref="L89:M89"/>
    <mergeCell ref="L90:M90"/>
    <mergeCell ref="L91:M91"/>
    <mergeCell ref="L92:M92"/>
    <mergeCell ref="L93:M93"/>
    <mergeCell ref="L99:M99"/>
    <mergeCell ref="L94:M94"/>
    <mergeCell ref="L95:M95"/>
    <mergeCell ref="L96:M96"/>
    <mergeCell ref="L97:M97"/>
    <mergeCell ref="L98:M98"/>
  </mergeCells>
  <phoneticPr fontId="32" type="noConversion"/>
  <conditionalFormatting sqref="L89:L98">
    <cfRule type="cellIs" dxfId="4" priority="5" operator="lessThan">
      <formula>0</formula>
    </cfRule>
    <cfRule type="cellIs" dxfId="3" priority="6" operator="greaterThan">
      <formula>0</formula>
    </cfRule>
  </conditionalFormatting>
  <conditionalFormatting sqref="L6:M81">
    <cfRule type="cellIs" dxfId="2" priority="9" operator="lessThan">
      <formula>0</formula>
    </cfRule>
    <cfRule type="cellIs" dxfId="1" priority="10" operator="greaterThan">
      <formula>0</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B1:H98"/>
  <sheetViews>
    <sheetView showGridLines="0" zoomScaleNormal="100" workbookViewId="0">
      <pane ySplit="5" topLeftCell="A6" activePane="bottomLeft" state="frozen"/>
      <selection activeCell="L22" sqref="L22"/>
      <selection pane="bottomLeft"/>
    </sheetView>
  </sheetViews>
  <sheetFormatPr defaultColWidth="9.140625" defaultRowHeight="12" x14ac:dyDescent="0.2"/>
  <cols>
    <col min="1" max="1" width="6.42578125" style="1" customWidth="1"/>
    <col min="2" max="2" width="19.140625" style="1" customWidth="1"/>
    <col min="3" max="6" width="11" style="1" customWidth="1"/>
    <col min="7" max="7" width="9.140625" style="96"/>
    <col min="8" max="16384" width="9.140625" style="1"/>
  </cols>
  <sheetData>
    <row r="1" spans="2:8" ht="76.5" customHeight="1" x14ac:dyDescent="0.2"/>
    <row r="2" spans="2:8" ht="15" x14ac:dyDescent="0.2">
      <c r="B2" s="138" t="s">
        <v>247</v>
      </c>
    </row>
    <row r="3" spans="2:8" ht="13.5" customHeight="1" thickBot="1" x14ac:dyDescent="0.25">
      <c r="B3" s="9"/>
    </row>
    <row r="4" spans="2:8" ht="33.75" x14ac:dyDescent="0.2">
      <c r="B4" s="193" t="s">
        <v>96</v>
      </c>
      <c r="C4" s="30" t="s">
        <v>97</v>
      </c>
      <c r="D4" s="107" t="s">
        <v>28</v>
      </c>
      <c r="E4" s="31" t="s">
        <v>19</v>
      </c>
      <c r="F4" s="98" t="s">
        <v>98</v>
      </c>
      <c r="G4" s="197" t="s">
        <v>101</v>
      </c>
    </row>
    <row r="5" spans="2:8" x14ac:dyDescent="0.2">
      <c r="B5" s="194"/>
      <c r="C5" s="51" t="s">
        <v>172</v>
      </c>
      <c r="D5" s="108" t="s">
        <v>172</v>
      </c>
      <c r="E5" s="52" t="s">
        <v>172</v>
      </c>
      <c r="F5" s="99" t="s">
        <v>172</v>
      </c>
      <c r="G5" s="197"/>
    </row>
    <row r="6" spans="2:8" x14ac:dyDescent="0.2">
      <c r="B6" s="147" t="s">
        <v>231</v>
      </c>
      <c r="C6" s="148">
        <f>'Total Market by Category Rev'!G6/'Total Market by Category Rev'!$K6</f>
        <v>0.10782182081730501</v>
      </c>
      <c r="D6" s="148">
        <f>'Total Market by Category Rev'!H6/'Total Market by Category Rev'!$K6</f>
        <v>0.31168348478935531</v>
      </c>
      <c r="E6" s="148">
        <f>'Total Market by Category Rev'!I6/'Total Market by Category Rev'!$K6</f>
        <v>0.14654996190369998</v>
      </c>
      <c r="F6" s="149">
        <f>'Total Market by Category Rev'!J6/'Total Market by Category Rev'!$K6</f>
        <v>0.43394473248963961</v>
      </c>
      <c r="G6" s="91"/>
    </row>
    <row r="7" spans="2:8" x14ac:dyDescent="0.2">
      <c r="B7" s="143" t="s">
        <v>221</v>
      </c>
      <c r="C7" s="74">
        <f>'Total Market by Category Rev'!G7/'Total Market by Category Rev'!$K7</f>
        <v>0.10556515301085884</v>
      </c>
      <c r="D7" s="74">
        <f>'Total Market by Category Rev'!H7/'Total Market by Category Rev'!$K7</f>
        <v>0.28845837446528466</v>
      </c>
      <c r="E7" s="74">
        <f>'Total Market by Category Rev'!I7/'Total Market by Category Rev'!$K7</f>
        <v>0.16183366238894373</v>
      </c>
      <c r="F7" s="100">
        <f>'Total Market by Category Rev'!J7/'Total Market by Category Rev'!$K7</f>
        <v>0.4441428101349128</v>
      </c>
      <c r="G7" s="91"/>
    </row>
    <row r="8" spans="2:8" x14ac:dyDescent="0.2">
      <c r="B8" s="143" t="s">
        <v>107</v>
      </c>
      <c r="C8" s="74">
        <f>'Total Market by Category Rev'!G8/'Total Market by Category Rev'!$K8</f>
        <v>0.12055424432326851</v>
      </c>
      <c r="D8" s="74">
        <f>'Total Market by Category Rev'!H8/'Total Market by Category Rev'!$K8</f>
        <v>0.30717424920647846</v>
      </c>
      <c r="E8" s="74">
        <f>'Total Market by Category Rev'!I8/'Total Market by Category Rev'!$K8</f>
        <v>0.1491413689265077</v>
      </c>
      <c r="F8" s="100">
        <f>'Total Market by Category Rev'!J8/'Total Market by Category Rev'!$K8</f>
        <v>0.42313013754374545</v>
      </c>
      <c r="G8" s="91"/>
    </row>
    <row r="9" spans="2:8" x14ac:dyDescent="0.2">
      <c r="B9" s="143" t="s">
        <v>108</v>
      </c>
      <c r="C9" s="74">
        <f>'Total Market by Category Rev'!G9/'Total Market by Category Rev'!$K9</f>
        <v>0.10759233185313549</v>
      </c>
      <c r="D9" s="74">
        <f>'Total Market by Category Rev'!H9/'Total Market by Category Rev'!$K9</f>
        <v>0.29175782519224525</v>
      </c>
      <c r="E9" s="74">
        <f>'Total Market by Category Rev'!I9/'Total Market by Category Rev'!$K9</f>
        <v>0.16629481208707897</v>
      </c>
      <c r="F9" s="100">
        <f>'Total Market by Category Rev'!J9/'Total Market by Category Rev'!$K9</f>
        <v>0.43435503086754035</v>
      </c>
      <c r="G9" s="91"/>
    </row>
    <row r="10" spans="2:8" x14ac:dyDescent="0.2">
      <c r="B10" s="147" t="s">
        <v>110</v>
      </c>
      <c r="C10" s="148">
        <f>'Total Market by Category Rev'!G10/'Total Market by Category Rev'!$K10</f>
        <v>0.11330826417704008</v>
      </c>
      <c r="D10" s="148">
        <f>'Total Market by Category Rev'!H10/'Total Market by Category Rev'!$K10</f>
        <v>0.29570798755186717</v>
      </c>
      <c r="E10" s="148">
        <f>'Total Market by Category Rev'!I10/'Total Market by Category Rev'!$K10</f>
        <v>0.14591977869986167</v>
      </c>
      <c r="F10" s="149">
        <f>'Total Market by Category Rev'!J10/'Total Market by Category Rev'!$K10</f>
        <v>0.44506396957123096</v>
      </c>
      <c r="G10" s="91"/>
      <c r="H10" s="4"/>
    </row>
    <row r="11" spans="2:8" x14ac:dyDescent="0.2">
      <c r="B11" s="143" t="s">
        <v>111</v>
      </c>
      <c r="C11" s="74">
        <f>'Total Market by Category Rev'!G11/'Total Market by Category Rev'!$K11</f>
        <v>0.110562250766753</v>
      </c>
      <c r="D11" s="74">
        <f>'Total Market by Category Rev'!H11/'Total Market by Category Rev'!$K11</f>
        <v>0.27619227780519706</v>
      </c>
      <c r="E11" s="74">
        <f>'Total Market by Category Rev'!I11/'Total Market by Category Rev'!$K11</f>
        <v>0.16375729594698321</v>
      </c>
      <c r="F11" s="100">
        <f>'Total Market by Category Rev'!J11/'Total Market by Category Rev'!$K11</f>
        <v>0.44948817548106668</v>
      </c>
      <c r="G11" s="91"/>
      <c r="H11" s="4"/>
    </row>
    <row r="12" spans="2:8" x14ac:dyDescent="0.2">
      <c r="B12" s="143" t="s">
        <v>112</v>
      </c>
      <c r="C12" s="74">
        <f>'Total Market by Category Rev'!G12/'Total Market by Category Rev'!$K12</f>
        <v>0.12738067520372526</v>
      </c>
      <c r="D12" s="74">
        <f>'Total Market by Category Rev'!H12/'Total Market by Category Rev'!$K12</f>
        <v>0.30470314318975555</v>
      </c>
      <c r="E12" s="74">
        <f>'Total Market by Category Rev'!I12/'Total Market by Category Rev'!$K12</f>
        <v>0.1408149010477299</v>
      </c>
      <c r="F12" s="100">
        <f>'Total Market by Category Rev'!J12/'Total Market by Category Rev'!$K12</f>
        <v>0.42710128055878932</v>
      </c>
      <c r="G12" s="91"/>
      <c r="H12" s="4"/>
    </row>
    <row r="13" spans="2:8" x14ac:dyDescent="0.2">
      <c r="B13" s="143" t="s">
        <v>113</v>
      </c>
      <c r="C13" s="74">
        <f>'Total Market by Category Rev'!G13/'Total Market by Category Rev'!$K13</f>
        <v>0.1197624703087886</v>
      </c>
      <c r="D13" s="74">
        <f>'Total Market by Category Rev'!H13/'Total Market by Category Rev'!$K13</f>
        <v>0.27410926365795724</v>
      </c>
      <c r="E13" s="74">
        <f>'Total Market by Category Rev'!I13/'Total Market by Category Rev'!$K13</f>
        <v>0.18071258907363419</v>
      </c>
      <c r="F13" s="100">
        <f>'Total Market by Category Rev'!J13/'Total Market by Category Rev'!$K13</f>
        <v>0.42541567695961996</v>
      </c>
      <c r="G13" s="91"/>
      <c r="H13" s="4"/>
    </row>
    <row r="14" spans="2:8" x14ac:dyDescent="0.2">
      <c r="B14" s="147" t="s">
        <v>114</v>
      </c>
      <c r="C14" s="148">
        <f>'Total Market by Category Rev'!G14/'Total Market by Category Rev'!$K14</f>
        <v>0.12355883754168653</v>
      </c>
      <c r="D14" s="148">
        <f>'Total Market by Category Rev'!H14/'Total Market by Category Rev'!$K14</f>
        <v>0.26002858504049547</v>
      </c>
      <c r="E14" s="148">
        <f>'Total Market by Category Rev'!I14/'Total Market by Category Rev'!$K14</f>
        <v>0.17346355407336828</v>
      </c>
      <c r="F14" s="149">
        <f>'Total Market by Category Rev'!J14/'Total Market by Category Rev'!$K14</f>
        <v>0.44294902334444974</v>
      </c>
      <c r="G14" s="91"/>
      <c r="H14" s="4"/>
    </row>
    <row r="15" spans="2:8" x14ac:dyDescent="0.2">
      <c r="B15" s="170" t="s">
        <v>115</v>
      </c>
      <c r="C15" s="171">
        <f>'Total Market by Category Rev'!G15/'Total Market by Category Rev'!$K15</f>
        <v>0.1246855054424111</v>
      </c>
      <c r="D15" s="171">
        <f>'Total Market by Category Rev'!H15/'Total Market by Category Rev'!$K15</f>
        <v>0.25024497470801665</v>
      </c>
      <c r="E15" s="171">
        <f>'Total Market by Category Rev'!I15/'Total Market by Category Rev'!$K15</f>
        <v>0.16841018035435262</v>
      </c>
      <c r="F15" s="172">
        <f>'Total Market by Category Rev'!J15/'Total Market by Category Rev'!$K15</f>
        <v>0.4566593394952197</v>
      </c>
      <c r="G15" s="173"/>
      <c r="H15" s="131"/>
    </row>
    <row r="16" spans="2:8" x14ac:dyDescent="0.2">
      <c r="B16" s="143" t="s">
        <v>116</v>
      </c>
      <c r="C16" s="74">
        <f>'Total Market by Category Rev'!G16/'Total Market by Category Rev'!K16</f>
        <v>0.14138186651670456</v>
      </c>
      <c r="D16" s="74">
        <f>'Total Market by Category Rev'!H16/'Total Market by Category Rev'!K16</f>
        <v>0.28066767209427163</v>
      </c>
      <c r="E16" s="74">
        <f>'Total Market by Category Rev'!I16/'Total Market by Category Rev'!K16</f>
        <v>0.14687763605224816</v>
      </c>
      <c r="F16" s="100">
        <f>'Total Market by Category Rev'!J16/'Total Market by Category Rev'!K16</f>
        <v>0.43107282533677566</v>
      </c>
      <c r="G16" s="91" t="str">
        <f>TRIM(_xlfn.TEXTAFTER(B16," ",2))</f>
        <v>23</v>
      </c>
      <c r="H16" s="131" t="s">
        <v>117</v>
      </c>
    </row>
    <row r="17" spans="2:8" x14ac:dyDescent="0.2">
      <c r="B17" s="143" t="s">
        <v>118</v>
      </c>
      <c r="C17" s="74">
        <f>'Total Market by Category Rev'!G17/'Total Market by Category Rev'!K17</f>
        <v>0.13057922091839469</v>
      </c>
      <c r="D17" s="74">
        <f>'Total Market by Category Rev'!H17/'Total Market by Category Rev'!K17</f>
        <v>0.25866688099448104</v>
      </c>
      <c r="E17" s="74">
        <f>'Total Market by Category Rev'!I17/'Total Market by Category Rev'!K17</f>
        <v>0.17392702137919949</v>
      </c>
      <c r="F17" s="100">
        <f>'Total Market by Category Rev'!J17/'Total Market by Category Rev'!K17</f>
        <v>0.43682687670792475</v>
      </c>
      <c r="G17" s="97" t="str">
        <f>TRIM(_xlfn.TEXTAFTER(B17," ",2))</f>
        <v>23</v>
      </c>
      <c r="H17" s="4"/>
    </row>
    <row r="18" spans="2:8" x14ac:dyDescent="0.2">
      <c r="B18" s="147" t="s">
        <v>119</v>
      </c>
      <c r="C18" s="148">
        <f>'Total Market by Category Rev'!G18/'Total Market by Category Rev'!K18</f>
        <v>0.13552271483305967</v>
      </c>
      <c r="D18" s="148">
        <f>'Total Market by Category Rev'!H18/'Total Market by Category Rev'!K18</f>
        <v>0.25145046524356868</v>
      </c>
      <c r="E18" s="148">
        <f>'Total Market by Category Rev'!I18/'Total Market by Category Rev'!K18</f>
        <v>0.15952380952380951</v>
      </c>
      <c r="F18" s="149">
        <f>'Total Market by Category Rev'!J18/'Total Market by Category Rev'!K18</f>
        <v>0.45350301039956209</v>
      </c>
      <c r="G18" s="97" t="str">
        <f>TRIM(_xlfn.TEXTAFTER(B18," ",2))</f>
        <v>23</v>
      </c>
      <c r="H18" s="4"/>
    </row>
    <row r="19" spans="2:8" x14ac:dyDescent="0.2">
      <c r="B19" s="143" t="s">
        <v>120</v>
      </c>
      <c r="C19" s="74">
        <f>'Total Market by Category Rev'!G19/'Total Market by Category Rev'!K19</f>
        <v>0.13063523095328411</v>
      </c>
      <c r="D19" s="74">
        <f>'Total Market by Category Rev'!H19/'Total Market by Category Rev'!K19</f>
        <v>0.22780193166233842</v>
      </c>
      <c r="E19" s="74">
        <f>'Total Market by Category Rev'!I19/'Total Market by Category Rev'!K19</f>
        <v>0.18169881240699132</v>
      </c>
      <c r="F19" s="100">
        <f>'Total Market by Category Rev'!J19/'Total Market by Category Rev'!K19</f>
        <v>0.4598640249773861</v>
      </c>
      <c r="G19" s="97" t="str">
        <f t="shared" ref="G19:G82" si="0">TRIM(_xlfn.TEXTAFTER(B19," ",2))</f>
        <v>23</v>
      </c>
      <c r="H19" s="4"/>
    </row>
    <row r="20" spans="2:8" x14ac:dyDescent="0.2">
      <c r="B20" s="143" t="s">
        <v>121</v>
      </c>
      <c r="C20" s="74">
        <f>'Total Market by Category Rev'!G20/'Total Market by Category Rev'!K20</f>
        <v>0.16317669689475131</v>
      </c>
      <c r="D20" s="74">
        <f>'Total Market by Category Rev'!H20/'Total Market by Category Rev'!K20</f>
        <v>0.25223962627095353</v>
      </c>
      <c r="E20" s="74">
        <f>'Total Market by Category Rev'!I20/'Total Market by Category Rev'!K20</f>
        <v>0.16114317120087934</v>
      </c>
      <c r="F20" s="100">
        <f>'Total Market by Category Rev'!J20/'Total Market by Category Rev'!K20</f>
        <v>0.42344050563341579</v>
      </c>
      <c r="G20" s="97" t="str">
        <f t="shared" si="0"/>
        <v>22</v>
      </c>
      <c r="H20" s="4"/>
    </row>
    <row r="21" spans="2:8" x14ac:dyDescent="0.2">
      <c r="B21" s="143" t="s">
        <v>122</v>
      </c>
      <c r="C21" s="74">
        <f>'Total Market by Category Rev'!G21/'Total Market by Category Rev'!K21</f>
        <v>0.14533641351429399</v>
      </c>
      <c r="D21" s="74">
        <f>'Total Market by Category Rev'!H21/'Total Market by Category Rev'!K21</f>
        <v>0.24273751082876119</v>
      </c>
      <c r="E21" s="48">
        <f>'Total Market by Category Rev'!I21/'Total Market by Category Rev'!K21</f>
        <v>0.1859370488016171</v>
      </c>
      <c r="F21" s="101">
        <f>'Total Market by Category Rev'!J21/'Total Market by Category Rev'!K21</f>
        <v>0.42598902685532775</v>
      </c>
      <c r="G21" s="97" t="str">
        <f t="shared" si="0"/>
        <v>22</v>
      </c>
      <c r="H21" s="4"/>
    </row>
    <row r="22" spans="2:8" x14ac:dyDescent="0.2">
      <c r="B22" s="147" t="s">
        <v>123</v>
      </c>
      <c r="C22" s="148">
        <f>'Total Market by Category Rev'!G22/'Total Market by Category Rev'!K22</f>
        <v>0.16282519710996951</v>
      </c>
      <c r="D22" s="148">
        <f>'Total Market by Category Rev'!H22/'Total Market by Category Rev'!K22</f>
        <v>0.22568061316996785</v>
      </c>
      <c r="E22" s="148">
        <f>'Total Market by Category Rev'!I22/'Total Market by Category Rev'!K22</f>
        <v>0.16900634597950606</v>
      </c>
      <c r="F22" s="149">
        <f>'Total Market by Category Rev'!J22/'Total Market by Category Rev'!K22</f>
        <v>0.44248784374055655</v>
      </c>
      <c r="G22" s="97" t="str">
        <f t="shared" si="0"/>
        <v>22</v>
      </c>
      <c r="H22" s="4"/>
    </row>
    <row r="23" spans="2:8" x14ac:dyDescent="0.2">
      <c r="B23" s="143" t="s">
        <v>124</v>
      </c>
      <c r="C23" s="74">
        <f>'Total Market by Category Rev'!G23/'Total Market by Category Rev'!K23</f>
        <v>0.15481462186333242</v>
      </c>
      <c r="D23" s="74">
        <f>'Total Market by Category Rev'!H23/'Total Market by Category Rev'!K23</f>
        <v>0.2100373361118347</v>
      </c>
      <c r="E23" s="48">
        <f>'Total Market by Category Rev'!I23/'Total Market by Category Rev'!K23</f>
        <v>0.18751989812161732</v>
      </c>
      <c r="F23" s="101">
        <f>'Total Market by Category Rev'!J23/'Total Market by Category Rev'!K23</f>
        <v>0.44762814390321554</v>
      </c>
      <c r="G23" s="97" t="str">
        <f t="shared" si="0"/>
        <v>22</v>
      </c>
      <c r="H23" s="4"/>
    </row>
    <row r="24" spans="2:8" x14ac:dyDescent="0.2">
      <c r="B24" s="143" t="s">
        <v>125</v>
      </c>
      <c r="C24" s="74">
        <f>'Total Market by Category Rev'!G24/'Total Market by Category Rev'!K24</f>
        <v>0.18038538650033414</v>
      </c>
      <c r="D24" s="74">
        <f>'Total Market by Category Rev'!H24/'Total Market by Category Rev'!K24</f>
        <v>0.23089775005569171</v>
      </c>
      <c r="E24" s="48">
        <f>'Total Market by Category Rev'!I24/'Total Market by Category Rev'!K24</f>
        <v>0.17289485408777011</v>
      </c>
      <c r="F24" s="101">
        <f>'Total Market by Category Rev'!J24/'Total Market by Category Rev'!K24</f>
        <v>0.41582200935620406</v>
      </c>
      <c r="G24" s="97" t="str">
        <f t="shared" si="0"/>
        <v>21</v>
      </c>
      <c r="H24" s="4"/>
    </row>
    <row r="25" spans="2:8" x14ac:dyDescent="0.2">
      <c r="B25" s="143" t="s">
        <v>126</v>
      </c>
      <c r="C25" s="74">
        <f>'Total Market by Category Rev'!G25/'Total Market by Category Rev'!K25</f>
        <v>0.15131051495528833</v>
      </c>
      <c r="D25" s="74">
        <f>'Total Market by Category Rev'!H25/'Total Market by Category Rev'!K25</f>
        <v>0.24816527906259636</v>
      </c>
      <c r="E25" s="48">
        <f>'Total Market by Category Rev'!I25/'Total Market by Category Rev'!K25</f>
        <v>0.16336725254394077</v>
      </c>
      <c r="F25" s="101">
        <f>'Total Market by Category Rev'!J25/'Total Market by Category Rev'!K25</f>
        <v>0.43715695343817457</v>
      </c>
      <c r="G25" s="97" t="str">
        <f t="shared" si="0"/>
        <v>21</v>
      </c>
      <c r="H25" s="4"/>
    </row>
    <row r="26" spans="2:8" x14ac:dyDescent="0.2">
      <c r="B26" s="147" t="s">
        <v>127</v>
      </c>
      <c r="C26" s="148">
        <f>'Total Market by Category Rev'!G26/'Total Market by Category Rev'!K26</f>
        <v>0.17151295557653073</v>
      </c>
      <c r="D26" s="148">
        <f>'Total Market by Category Rev'!H26/'Total Market by Category Rev'!K26</f>
        <v>0.22080808695916937</v>
      </c>
      <c r="E26" s="148">
        <f>'Total Market by Category Rev'!I26/'Total Market by Category Rev'!$K26</f>
        <v>0.16149560028012055</v>
      </c>
      <c r="F26" s="149">
        <f>'Total Market by Category Rev'!J26/'Total Market by Category Rev'!$K26</f>
        <v>0.44618335718417929</v>
      </c>
      <c r="G26" s="97" t="str">
        <f t="shared" si="0"/>
        <v>21</v>
      </c>
      <c r="H26" s="4"/>
    </row>
    <row r="27" spans="2:8" x14ac:dyDescent="0.2">
      <c r="B27" s="143" t="s">
        <v>128</v>
      </c>
      <c r="C27" s="74">
        <f>'Total Market by Category Rev'!G27/'Total Market by Category Rev'!K27</f>
        <v>0.16878369516729808</v>
      </c>
      <c r="D27" s="74">
        <f>'Total Market by Category Rev'!H27/'Total Market by Category Rev'!K27</f>
        <v>0.20280318636857245</v>
      </c>
      <c r="E27" s="48">
        <f>'Total Market by Category Rev'!I27/'Total Market by Category Rev'!$K$27</f>
        <v>0.17481990244713835</v>
      </c>
      <c r="F27" s="101">
        <f>'Total Market by Category Rev'!J27/'Total Market by Category Rev'!$K27</f>
        <v>0.45359321601699121</v>
      </c>
      <c r="G27" s="97" t="str">
        <f t="shared" si="0"/>
        <v>21</v>
      </c>
      <c r="H27" s="4"/>
    </row>
    <row r="28" spans="2:8" x14ac:dyDescent="0.2">
      <c r="B28" s="146" t="s">
        <v>129</v>
      </c>
      <c r="C28" s="74">
        <f>'Total Market by Category Rev'!G28/'Total Market by Category Rev'!K28</f>
        <v>0.190100818729278</v>
      </c>
      <c r="D28" s="74">
        <f>'Total Market by Category Rev'!H28/'Total Market by Category Rev'!K28</f>
        <v>0.22038026930103524</v>
      </c>
      <c r="E28" s="48">
        <f>'Total Market by Category Rev'!I28/'Total Market by Category Rev'!$K$28</f>
        <v>0.1465254753366263</v>
      </c>
      <c r="F28" s="101">
        <f>'Total Market by Category Rev'!J28/'Total Market by Category Rev'!$K28</f>
        <v>0.4429934366330604</v>
      </c>
      <c r="G28" s="97" t="str">
        <f t="shared" si="0"/>
        <v>20</v>
      </c>
      <c r="H28" s="4"/>
    </row>
    <row r="29" spans="2:8" x14ac:dyDescent="0.2">
      <c r="B29" s="143" t="s">
        <v>130</v>
      </c>
      <c r="C29" s="74">
        <f>'Total Market by Category Rev'!G29/'Total Market by Category Rev'!K29</f>
        <v>0.18790354460403216</v>
      </c>
      <c r="D29" s="74">
        <f>'Total Market by Category Rev'!H29/'Total Market by Category Rev'!K29</f>
        <v>0.20046558615540033</v>
      </c>
      <c r="E29" s="48">
        <f>'Total Market by Category Rev'!I29/'Total Market by Category Rev'!K29</f>
        <v>0.1695875609434708</v>
      </c>
      <c r="F29" s="101">
        <f>'Total Market by Category Rev'!J29/'Total Market by Category Rev'!K29</f>
        <v>0.44204330829709659</v>
      </c>
      <c r="G29" s="97" t="str">
        <f t="shared" si="0"/>
        <v>20</v>
      </c>
      <c r="H29" s="4"/>
    </row>
    <row r="30" spans="2:8" x14ac:dyDescent="0.2">
      <c r="B30" s="147" t="s">
        <v>131</v>
      </c>
      <c r="C30" s="148">
        <f>'Total Market by Category Rev'!G30/'Total Market by Category Rev'!K30</f>
        <v>0.18026277085988823</v>
      </c>
      <c r="D30" s="148">
        <f>'Total Market by Category Rev'!H30/'Total Market by Category Rev'!K30</f>
        <v>0.19977448769487202</v>
      </c>
      <c r="E30" s="148">
        <f>'Total Market by Category Rev'!I30/'Total Market by Category Rev'!K30</f>
        <v>0.14668104716148639</v>
      </c>
      <c r="F30" s="149">
        <f>'Total Market by Category Rev'!J30/'Total Market by Category Rev'!K30</f>
        <v>0.47328169428375327</v>
      </c>
      <c r="G30" s="97" t="str">
        <f t="shared" si="0"/>
        <v>20</v>
      </c>
      <c r="H30" s="4"/>
    </row>
    <row r="31" spans="2:8" x14ac:dyDescent="0.2">
      <c r="B31" s="143" t="s">
        <v>132</v>
      </c>
      <c r="C31" s="74">
        <f>'Total Market by Category Rev'!G31/'Total Market by Category Rev'!K31</f>
        <v>0.17165285651984299</v>
      </c>
      <c r="D31" s="74">
        <f>'Total Market by Category Rev'!H31/'Total Market by Category Rev'!K31</f>
        <v>0.18962058438726559</v>
      </c>
      <c r="E31" s="48">
        <f>'Total Market by Category Rev'!I31/'Total Market by Category Rev'!K31</f>
        <v>0.18626253815961624</v>
      </c>
      <c r="F31" s="101">
        <f>'Total Market by Category Rev'!J31/'Total Market by Category Rev'!K31</f>
        <v>0.4524640209332752</v>
      </c>
      <c r="G31" s="97" t="str">
        <f t="shared" si="0"/>
        <v>20</v>
      </c>
      <c r="H31" s="4"/>
    </row>
    <row r="32" spans="2:8" x14ac:dyDescent="0.2">
      <c r="B32" s="143" t="s">
        <v>133</v>
      </c>
      <c r="C32" s="74">
        <f>'Total Market by Category Rev'!G32/'Total Market by Category Rev'!K32</f>
        <v>0.1981472372520085</v>
      </c>
      <c r="D32" s="74">
        <f>'Total Market by Category Rev'!H32/'Total Market by Category Rev'!K32</f>
        <v>0.18740777176586323</v>
      </c>
      <c r="E32" s="48">
        <f>'Total Market by Category Rev'!I32/'Total Market by Category Rev'!K32</f>
        <v>0.17125758321036233</v>
      </c>
      <c r="F32" s="101">
        <f>'Total Market by Category Rev'!J32/'Total Market by Category Rev'!K32</f>
        <v>0.4431874077717658</v>
      </c>
      <c r="G32" s="97" t="str">
        <f t="shared" si="0"/>
        <v>19</v>
      </c>
      <c r="H32" s="4"/>
    </row>
    <row r="33" spans="2:8" x14ac:dyDescent="0.2">
      <c r="B33" s="143" t="s">
        <v>134</v>
      </c>
      <c r="C33" s="74">
        <f>'Total Market by Category Rev'!G33/'Total Market by Category Rev'!K33</f>
        <v>0.18901209677419353</v>
      </c>
      <c r="D33" s="74">
        <f>'Total Market by Category Rev'!H33/'Total Market by Category Rev'!K33</f>
        <v>0.17363911290322578</v>
      </c>
      <c r="E33" s="48">
        <v>0.18325772849462366</v>
      </c>
      <c r="F33" s="101">
        <v>0.45409106182795694</v>
      </c>
      <c r="G33" s="97" t="str">
        <f t="shared" si="0"/>
        <v>19</v>
      </c>
      <c r="H33" s="4"/>
    </row>
    <row r="34" spans="2:8" x14ac:dyDescent="0.2">
      <c r="B34" s="147" t="s">
        <v>135</v>
      </c>
      <c r="C34" s="148">
        <f>'Total Market by Category Rev'!G34/'Total Market by Category Rev'!K34</f>
        <v>0.19654605263157895</v>
      </c>
      <c r="D34" s="148">
        <f>'Total Market by Category Rev'!H34/'Total Market by Category Rev'!K34</f>
        <v>0.17724203601108032</v>
      </c>
      <c r="E34" s="148">
        <f>'Total Market by Category Rev'!I34/'Total Market by Category Rev'!K34</f>
        <v>0.16746018005540164</v>
      </c>
      <c r="F34" s="149">
        <f>'Total Market by Category Rev'!J34/'Total Market by Category Rev'!K34</f>
        <v>0.45875173130193908</v>
      </c>
      <c r="G34" s="97" t="str">
        <f t="shared" si="0"/>
        <v>19</v>
      </c>
      <c r="H34" s="4"/>
    </row>
    <row r="35" spans="2:8" x14ac:dyDescent="0.2">
      <c r="B35" s="143" t="s">
        <v>136</v>
      </c>
      <c r="C35" s="74">
        <f>'Total Market by Category Rev'!G35/'Total Market by Category Rev'!K35</f>
        <v>0.19552387869983656</v>
      </c>
      <c r="D35" s="74">
        <f>'Total Market by Category Rev'!H35/'Total Market by Category Rev'!K35</f>
        <v>0.16719629562375157</v>
      </c>
      <c r="E35" s="48">
        <v>0.19348102415108043</v>
      </c>
      <c r="F35" s="101">
        <v>0.44379880152533135</v>
      </c>
      <c r="G35" s="97" t="str">
        <f t="shared" si="0"/>
        <v>19</v>
      </c>
      <c r="H35" s="4"/>
    </row>
    <row r="36" spans="2:8" x14ac:dyDescent="0.2">
      <c r="B36" s="143" t="s">
        <v>137</v>
      </c>
      <c r="C36" s="74">
        <f>'Total Market by Category Rev'!G36/'Total Market by Category Rev'!K36</f>
        <v>0.22011212029029592</v>
      </c>
      <c r="D36" s="74">
        <f>'Total Market by Category Rev'!H36/'Total Market by Category Rev'!K36</f>
        <v>0.16309591065142759</v>
      </c>
      <c r="E36" s="48">
        <f>'Total Market by Category Rev'!I36/'Total Market by Category Rev'!K36</f>
        <v>0.17461214201903438</v>
      </c>
      <c r="F36" s="101">
        <f>'Total Market by Category Rev'!J36/'Total Market by Category Rev'!K36</f>
        <v>0.44217982703924213</v>
      </c>
      <c r="G36" s="97" t="str">
        <f t="shared" si="0"/>
        <v>18</v>
      </c>
      <c r="H36" s="4"/>
    </row>
    <row r="37" spans="2:8" x14ac:dyDescent="0.2">
      <c r="B37" s="143" t="s">
        <v>138</v>
      </c>
      <c r="C37" s="74">
        <f>'Total Market by Category Rev'!G37/'Total Market by Category Rev'!K37</f>
        <v>0.221138793219126</v>
      </c>
      <c r="D37" s="74">
        <f>'Total Market by Category Rev'!H37/'Total Market by Category Rev'!K37</f>
        <v>0.14688911750234826</v>
      </c>
      <c r="E37" s="48">
        <f>'Total Market by Category Rev'!I37/'Total Market by Category Rev'!K37</f>
        <v>0.19219931117770722</v>
      </c>
      <c r="F37" s="101">
        <f>'Total Market by Category Rev'!J37/'Total Market by Category Rev'!K37</f>
        <v>0.43977277810081861</v>
      </c>
      <c r="G37" s="97" t="str">
        <f t="shared" si="0"/>
        <v>18</v>
      </c>
      <c r="H37" s="4"/>
    </row>
    <row r="38" spans="2:8" x14ac:dyDescent="0.2">
      <c r="B38" s="147" t="s">
        <v>139</v>
      </c>
      <c r="C38" s="148">
        <f>'Total Market by Category Rev'!G38/'Total Market by Category Rev'!K38</f>
        <v>0.21670151831984727</v>
      </c>
      <c r="D38" s="148">
        <f>'Total Market by Category Rev'!H38/'Total Market by Category Rev'!K38</f>
        <v>0.1595599599963633</v>
      </c>
      <c r="E38" s="148">
        <f>'Total Market by Category Rev'!I38/'Total Market by Category Rev'!K38</f>
        <v>0.18692608418947174</v>
      </c>
      <c r="F38" s="149">
        <f>'Total Market by Category Rev'!J38/'Total Market by Category Rev'!K38</f>
        <v>0.43681243749431764</v>
      </c>
      <c r="G38" s="97" t="str">
        <f t="shared" si="0"/>
        <v>18</v>
      </c>
      <c r="H38" s="4"/>
    </row>
    <row r="39" spans="2:8" x14ac:dyDescent="0.2">
      <c r="B39" s="143" t="s">
        <v>140</v>
      </c>
      <c r="C39" s="74">
        <f>'Total Market by Category Rev'!G39/'Total Market by Category Rev'!K39</f>
        <v>0.21281964181095434</v>
      </c>
      <c r="D39" s="74">
        <f>'Total Market by Category Rev'!H39/'Total Market by Category Rev'!K39</f>
        <v>0.1523010670626351</v>
      </c>
      <c r="E39" s="48">
        <f>'Total Market by Category Rev'!I39/'Total Market by Category Rev'!K39</f>
        <v>0.18910704198122799</v>
      </c>
      <c r="F39" s="101">
        <f>'Total Market by Category Rev'!J39/'Total Market by Category Rev'!K39</f>
        <v>0.44577224914518254</v>
      </c>
      <c r="G39" s="97" t="str">
        <f t="shared" si="0"/>
        <v>18</v>
      </c>
      <c r="H39" s="4"/>
    </row>
    <row r="40" spans="2:8" x14ac:dyDescent="0.2">
      <c r="B40" s="143" t="s">
        <v>141</v>
      </c>
      <c r="C40" s="74">
        <f>'Total Market by Category Rev'!G40/'Total Market by Category Rev'!K40</f>
        <v>0.22940122237029548</v>
      </c>
      <c r="D40" s="74">
        <f>'Total Market by Category Rev'!H40/'Total Market by Category Rev'!K40</f>
        <v>0.15817287808464683</v>
      </c>
      <c r="E40" s="48">
        <f>'Total Market by Category Rev'!I40/'Total Market by Category Rev'!$K$40</f>
        <v>0.17425669776205138</v>
      </c>
      <c r="F40" s="101">
        <f>'Total Market by Category Rev'!J40/'Total Market by Category Rev'!$K$40</f>
        <v>0.43816920178300633</v>
      </c>
      <c r="G40" s="97" t="str">
        <f t="shared" si="0"/>
        <v>17</v>
      </c>
      <c r="H40" s="4"/>
    </row>
    <row r="41" spans="2:8" x14ac:dyDescent="0.2">
      <c r="B41" s="143" t="s">
        <v>142</v>
      </c>
      <c r="C41" s="74">
        <f>'Total Market by Category Rev'!G41/'Total Market by Category Rev'!K41</f>
        <v>0.2116134258087379</v>
      </c>
      <c r="D41" s="74">
        <f>'Total Market by Category Rev'!H41/'Total Market by Category Rev'!K41</f>
        <v>0.14099124183668302</v>
      </c>
      <c r="E41" s="48">
        <v>0.19753961423581229</v>
      </c>
      <c r="F41" s="101">
        <v>0.44985571811876679</v>
      </c>
      <c r="G41" s="97" t="str">
        <f t="shared" si="0"/>
        <v>17</v>
      </c>
      <c r="H41" s="4"/>
    </row>
    <row r="42" spans="2:8" x14ac:dyDescent="0.2">
      <c r="B42" s="147" t="s">
        <v>143</v>
      </c>
      <c r="C42" s="148">
        <f>'Total Market by Category Rev'!G42/'Total Market by Category Rev'!K42</f>
        <v>0.22801780570830063</v>
      </c>
      <c r="D42" s="148">
        <f>'Total Market by Category Rev'!H42/'Total Market by Category Rev'!K42</f>
        <v>0.12317360565593087</v>
      </c>
      <c r="E42" s="148">
        <v>0.1942916993977481</v>
      </c>
      <c r="F42" s="149">
        <v>0.45451688923802042</v>
      </c>
      <c r="G42" s="97" t="str">
        <f t="shared" si="0"/>
        <v>17</v>
      </c>
      <c r="H42" s="4"/>
    </row>
    <row r="43" spans="2:8" x14ac:dyDescent="0.2">
      <c r="B43" s="143" t="s">
        <v>144</v>
      </c>
      <c r="C43" s="74">
        <f>'Total Market by Category Rev'!G43/'Total Market by Category Rev'!K43</f>
        <v>0.21881566894768034</v>
      </c>
      <c r="D43" s="74">
        <f>'Total Market by Category Rev'!H43/'Total Market by Category Rev'!K43</f>
        <v>0.12484508863624116</v>
      </c>
      <c r="E43" s="48">
        <v>0.19257503098227274</v>
      </c>
      <c r="F43" s="101">
        <v>0.4637642114338057</v>
      </c>
      <c r="G43" s="97" t="str">
        <f t="shared" si="0"/>
        <v>17</v>
      </c>
      <c r="H43" s="4"/>
    </row>
    <row r="44" spans="2:8" x14ac:dyDescent="0.2">
      <c r="B44" s="143" t="s">
        <v>145</v>
      </c>
      <c r="C44" s="74">
        <f>'Total Market by Category Rev'!G44/'Total Market by Category Rev'!K44</f>
        <v>0.25153623482809401</v>
      </c>
      <c r="D44" s="74">
        <f>'Total Market by Category Rev'!H44/'Total Market by Category Rev'!K44</f>
        <v>0.12366055558376923</v>
      </c>
      <c r="E44" s="48">
        <v>0.16941750038088468</v>
      </c>
      <c r="F44" s="101">
        <v>0.45538570920725208</v>
      </c>
      <c r="G44" s="97" t="str">
        <f t="shared" si="0"/>
        <v>16</v>
      </c>
      <c r="H44" s="4"/>
    </row>
    <row r="45" spans="2:8" x14ac:dyDescent="0.2">
      <c r="B45" s="143" t="s">
        <v>146</v>
      </c>
      <c r="C45" s="74">
        <f>'Total Market by Category Rev'!G45/'Total Market by Category Rev'!K45</f>
        <v>0.25990651227026451</v>
      </c>
      <c r="D45" s="74">
        <f>'Total Market by Category Rev'!H45/'Total Market by Category Rev'!K45</f>
        <v>9.7737171996175501E-2</v>
      </c>
      <c r="E45" s="48">
        <v>0.18346966960586422</v>
      </c>
      <c r="F45" s="101">
        <v>0.45888664612769575</v>
      </c>
      <c r="G45" s="97" t="str">
        <f t="shared" si="0"/>
        <v>16</v>
      </c>
      <c r="H45" s="4"/>
    </row>
    <row r="46" spans="2:8" x14ac:dyDescent="0.2">
      <c r="B46" s="147" t="s">
        <v>147</v>
      </c>
      <c r="C46" s="148">
        <f>'Total Market by Category Rev'!G46/'Total Market by Category Rev'!K46</f>
        <v>0.26804805466769538</v>
      </c>
      <c r="D46" s="148">
        <f>'Total Market by Category Rev'!H46/'Total Market by Category Rev'!K46</f>
        <v>9.8148352253940266E-2</v>
      </c>
      <c r="E46" s="148">
        <v>0.17242519424698297</v>
      </c>
      <c r="F46" s="149">
        <v>0.4613434727503169</v>
      </c>
      <c r="G46" s="97" t="str">
        <f t="shared" si="0"/>
        <v>16</v>
      </c>
      <c r="H46" s="4"/>
    </row>
    <row r="47" spans="2:8" x14ac:dyDescent="0.2">
      <c r="B47" s="143" t="s">
        <v>148</v>
      </c>
      <c r="C47" s="74">
        <f>'Total Market by Category Rev'!G47/'Total Market by Category Rev'!K47</f>
        <v>0.26331908008783084</v>
      </c>
      <c r="D47" s="74">
        <f>'Total Market by Category Rev'!H47/'Total Market by Category Rev'!K47</f>
        <v>8.9390962671905702E-2</v>
      </c>
      <c r="E47" s="48">
        <v>0.17820409106668209</v>
      </c>
      <c r="F47" s="101">
        <v>0.46908586617358139</v>
      </c>
      <c r="G47" s="97" t="str">
        <f t="shared" si="0"/>
        <v>16</v>
      </c>
      <c r="H47" s="4"/>
    </row>
    <row r="48" spans="2:8" x14ac:dyDescent="0.2">
      <c r="B48" s="143" t="s">
        <v>149</v>
      </c>
      <c r="C48" s="74">
        <f>'Total Market by Category Rev'!G48/'Total Market by Category Rev'!K48</f>
        <v>0.29227887373412159</v>
      </c>
      <c r="D48" s="74">
        <f>'Total Market by Category Rev'!H48/'Total Market by Category Rev'!K48</f>
        <v>8.0957677222970204E-2</v>
      </c>
      <c r="E48" s="48">
        <v>0.1761985599719019</v>
      </c>
      <c r="F48" s="101">
        <v>0.45056488907100628</v>
      </c>
      <c r="G48" s="97" t="str">
        <f t="shared" si="0"/>
        <v>15</v>
      </c>
      <c r="H48" s="4"/>
    </row>
    <row r="49" spans="2:8" x14ac:dyDescent="0.2">
      <c r="B49" s="143" t="s">
        <v>150</v>
      </c>
      <c r="C49" s="74">
        <f>'Total Market by Category Rev'!G49/'Total Market by Category Rev'!K49</f>
        <v>0.27334313286892059</v>
      </c>
      <c r="D49" s="74">
        <f>'Total Market by Category Rev'!H49/'Total Market by Category Rev'!K49</f>
        <v>8.2380008947402064E-2</v>
      </c>
      <c r="E49" s="48">
        <v>0.19460599475937879</v>
      </c>
      <c r="F49" s="101">
        <v>0.44967086342429857</v>
      </c>
      <c r="G49" s="97" t="str">
        <f t="shared" si="0"/>
        <v>15</v>
      </c>
      <c r="H49" s="4"/>
    </row>
    <row r="50" spans="2:8" x14ac:dyDescent="0.2">
      <c r="B50" s="147" t="s">
        <v>151</v>
      </c>
      <c r="C50" s="148">
        <f>'Total Market by Category Rev'!G50/'Total Market by Category Rev'!K50</f>
        <v>0.27480968858131488</v>
      </c>
      <c r="D50" s="148">
        <f>'Total Market by Category Rev'!H50/'Total Market by Category Rev'!K50</f>
        <v>7.8131487889273363E-2</v>
      </c>
      <c r="E50" s="148">
        <v>0.1895501730103806</v>
      </c>
      <c r="F50" s="149">
        <v>0.45750865051903117</v>
      </c>
      <c r="G50" s="97" t="str">
        <f t="shared" si="0"/>
        <v>15</v>
      </c>
      <c r="H50" s="4"/>
    </row>
    <row r="51" spans="2:8" x14ac:dyDescent="0.2">
      <c r="B51" s="143" t="s">
        <v>152</v>
      </c>
      <c r="C51" s="74">
        <f>'Total Market by Category Rev'!G51/'Total Market by Category Rev'!K51</f>
        <v>0.24064789818742768</v>
      </c>
      <c r="D51" s="74">
        <f>'Total Market by Category Rev'!H51/'Total Market by Category Rev'!K51</f>
        <v>8.0293096799074426E-2</v>
      </c>
      <c r="E51" s="48">
        <v>0.19691477053605863</v>
      </c>
      <c r="F51" s="101">
        <v>0.48214423447743926</v>
      </c>
      <c r="G51" s="97" t="str">
        <f t="shared" si="0"/>
        <v>15</v>
      </c>
      <c r="H51" s="4"/>
    </row>
    <row r="52" spans="2:8" x14ac:dyDescent="0.2">
      <c r="B52" s="143" t="s">
        <v>153</v>
      </c>
      <c r="C52" s="74">
        <f>'Total Market by Category Rev'!G52/'Total Market by Category Rev'!K52</f>
        <v>0.24328168276068565</v>
      </c>
      <c r="D52" s="74">
        <f>'Total Market by Category Rev'!H52/'Total Market by Category Rev'!K52</f>
        <v>8.2116924919529904E-2</v>
      </c>
      <c r="E52" s="48">
        <v>0.18540419161676647</v>
      </c>
      <c r="F52" s="101">
        <v>0.48914670658682635</v>
      </c>
      <c r="G52" s="97" t="str">
        <f t="shared" si="0"/>
        <v>14</v>
      </c>
      <c r="H52" s="4"/>
    </row>
    <row r="53" spans="2:8" x14ac:dyDescent="0.2">
      <c r="B53" s="143" t="s">
        <v>154</v>
      </c>
      <c r="C53" s="74">
        <f>'Total Market by Category Rev'!G53/'Total Market by Category Rev'!K53</f>
        <v>0.25389962699220076</v>
      </c>
      <c r="D53" s="74">
        <f>'Total Market by Category Rev'!H53/'Total Market by Category Rev'!K53</f>
        <v>5.2814513394370974E-2</v>
      </c>
      <c r="E53" s="48">
        <v>0.2016956337431115</v>
      </c>
      <c r="F53" s="101">
        <v>0.4916490038151759</v>
      </c>
      <c r="G53" s="97" t="str">
        <f t="shared" si="0"/>
        <v>14</v>
      </c>
      <c r="H53" s="4"/>
    </row>
    <row r="54" spans="2:8" x14ac:dyDescent="0.2">
      <c r="B54" s="147" t="s">
        <v>155</v>
      </c>
      <c r="C54" s="148">
        <f>'Total Market by Category Rev'!G54/'Total Market by Category Rev'!K54</f>
        <v>0.24793318710983636</v>
      </c>
      <c r="D54" s="148">
        <f>'Total Market by Category Rev'!H54/'Total Market by Category Rev'!K54</f>
        <v>5.1796861818795337E-2</v>
      </c>
      <c r="E54" s="148">
        <v>0.19217141893031889</v>
      </c>
      <c r="F54" s="149">
        <v>0.50809853214104939</v>
      </c>
      <c r="G54" s="97" t="str">
        <f t="shared" si="0"/>
        <v>14</v>
      </c>
      <c r="H54" s="4"/>
    </row>
    <row r="55" spans="2:8" x14ac:dyDescent="0.2">
      <c r="B55" s="143" t="s">
        <v>156</v>
      </c>
      <c r="C55" s="74">
        <f>'Total Market by Category Rev'!G55/'Total Market by Category Rev'!K55</f>
        <v>0.23535307517084283</v>
      </c>
      <c r="D55" s="74">
        <f>'Total Market by Category Rev'!H55/'Total Market by Category Rev'!K55</f>
        <v>3.9179954441913439E-2</v>
      </c>
      <c r="E55" s="48">
        <v>0.19662870159453305</v>
      </c>
      <c r="F55" s="101">
        <v>0.52883826879271068</v>
      </c>
      <c r="G55" s="97" t="str">
        <f t="shared" si="0"/>
        <v>14</v>
      </c>
      <c r="H55" s="4"/>
    </row>
    <row r="56" spans="2:8" x14ac:dyDescent="0.2">
      <c r="B56" s="143" t="s">
        <v>157</v>
      </c>
      <c r="C56" s="74">
        <f>'Total Market by Category Rev'!G56/'Total Market by Category Rev'!K56</f>
        <v>0.25609419556618529</v>
      </c>
      <c r="D56" s="74">
        <f>'Total Market by Category Rev'!H56/'Total Market by Category Rev'!K56</f>
        <v>4.5074050225370255E-2</v>
      </c>
      <c r="E56" s="48">
        <v>0.17413301444209367</v>
      </c>
      <c r="F56" s="101">
        <v>0.52469873976635084</v>
      </c>
      <c r="G56" s="97" t="str">
        <f t="shared" si="0"/>
        <v>13</v>
      </c>
      <c r="H56" s="4"/>
    </row>
    <row r="57" spans="2:8" x14ac:dyDescent="0.2">
      <c r="B57" s="143" t="s">
        <v>158</v>
      </c>
      <c r="C57" s="74">
        <f>'Total Market by Category Rev'!G57/'Total Market by Category Rev'!K57</f>
        <v>0.24835251303235961</v>
      </c>
      <c r="D57" s="74">
        <f>'Total Market by Category Rev'!H57/'Total Market by Category Rev'!K57</f>
        <v>4.2392052719582962E-2</v>
      </c>
      <c r="E57" s="48">
        <v>0.19051834366086356</v>
      </c>
      <c r="F57" s="101">
        <v>0.51873709058719386</v>
      </c>
      <c r="G57" s="97" t="str">
        <f t="shared" si="0"/>
        <v>13</v>
      </c>
      <c r="H57" s="4"/>
    </row>
    <row r="58" spans="2:8" x14ac:dyDescent="0.2">
      <c r="B58" s="147" t="s">
        <v>248</v>
      </c>
      <c r="C58" s="148">
        <f>'Total Market by Category Rev'!G58/'Total Market by Category Rev'!K58</f>
        <v>0.27327914394485031</v>
      </c>
      <c r="D58" s="148">
        <f>'Total Market by Category Rev'!H58/'Total Market by Category Rev'!K58</f>
        <v>0</v>
      </c>
      <c r="E58" s="148">
        <v>0.18859965016977057</v>
      </c>
      <c r="F58" s="149">
        <v>0.53812120588537915</v>
      </c>
      <c r="G58" s="97" t="str">
        <f t="shared" si="0"/>
        <v>13</v>
      </c>
      <c r="H58" s="4"/>
    </row>
    <row r="59" spans="2:8" x14ac:dyDescent="0.2">
      <c r="B59" s="143" t="s">
        <v>159</v>
      </c>
      <c r="C59" s="74">
        <f>'Total Market by Category Rev'!G59/'Total Market by Category Rev'!K59</f>
        <v>0.25955204216073785</v>
      </c>
      <c r="D59" s="74">
        <f>'Total Market by Category Rev'!H59/'Total Market by Category Rev'!K59</f>
        <v>0</v>
      </c>
      <c r="E59" s="48">
        <v>0.19455423803249891</v>
      </c>
      <c r="F59" s="101">
        <v>0.54589371980676327</v>
      </c>
      <c r="G59" s="97" t="str">
        <f t="shared" si="0"/>
        <v>13</v>
      </c>
      <c r="H59" s="4"/>
    </row>
    <row r="60" spans="2:8" x14ac:dyDescent="0.2">
      <c r="B60" s="143" t="s">
        <v>160</v>
      </c>
      <c r="C60" s="74">
        <f>'Total Market by Category Rev'!G60/'Total Market by Category Rev'!K60</f>
        <v>0.26940182343784747</v>
      </c>
      <c r="D60" s="74">
        <f>'Total Market by Category Rev'!H60/'Total Market by Category Rev'!K60</f>
        <v>0</v>
      </c>
      <c r="E60" s="48">
        <v>0.19159346158122986</v>
      </c>
      <c r="F60" s="101">
        <v>0.53908595574335594</v>
      </c>
      <c r="G60" s="97" t="str">
        <f t="shared" si="0"/>
        <v>12</v>
      </c>
      <c r="H60" s="4"/>
    </row>
    <row r="61" spans="2:8" x14ac:dyDescent="0.2">
      <c r="B61" s="143" t="s">
        <v>161</v>
      </c>
      <c r="C61" s="74">
        <f>'Total Market by Category Rev'!G61/'Total Market by Category Rev'!K61</f>
        <v>0.25759252428378215</v>
      </c>
      <c r="D61" s="74">
        <f>'Total Market by Category Rev'!H61/'Total Market by Category Rev'!K61</f>
        <v>0</v>
      </c>
      <c r="E61" s="48">
        <v>0.21369728267551952</v>
      </c>
      <c r="F61" s="101">
        <v>0.52871019304069844</v>
      </c>
      <c r="G61" s="97" t="str">
        <f t="shared" si="0"/>
        <v>12</v>
      </c>
      <c r="H61" s="4"/>
    </row>
    <row r="62" spans="2:8" x14ac:dyDescent="0.2">
      <c r="B62" s="147" t="s">
        <v>249</v>
      </c>
      <c r="C62" s="148">
        <f>'Total Market by Category Rev'!G62/'Total Market by Category Rev'!K62</f>
        <v>0.26544458992977027</v>
      </c>
      <c r="D62" s="148">
        <f>'Total Market by Category Rev'!H62/'Total Market by Category Rev'!K62</f>
        <v>0</v>
      </c>
      <c r="E62" s="148">
        <v>0.19416666666666665</v>
      </c>
      <c r="F62" s="149">
        <v>0.54047619047619044</v>
      </c>
      <c r="G62" s="97" t="str">
        <f t="shared" si="0"/>
        <v>12</v>
      </c>
      <c r="H62" s="4"/>
    </row>
    <row r="63" spans="2:8" x14ac:dyDescent="0.2">
      <c r="B63" s="143" t="s">
        <v>250</v>
      </c>
      <c r="C63" s="74">
        <f>'Total Market by Category Rev'!G63/'Total Market by Category Rev'!K63</f>
        <v>0.25490444247563604</v>
      </c>
      <c r="D63" s="74">
        <f>'Total Market by Category Rev'!H63/'Total Market by Category Rev'!K63</f>
        <v>0</v>
      </c>
      <c r="E63" s="48">
        <v>0.20696202531645569</v>
      </c>
      <c r="F63" s="101">
        <v>0.53822784810126578</v>
      </c>
      <c r="G63" s="97" t="str">
        <f t="shared" si="0"/>
        <v>12</v>
      </c>
      <c r="H63" s="4"/>
    </row>
    <row r="64" spans="2:8" x14ac:dyDescent="0.2">
      <c r="B64" s="143" t="s">
        <v>162</v>
      </c>
      <c r="C64" s="74">
        <f>'Total Market by Category Rev'!G64/'Total Market by Category Rev'!K64</f>
        <v>0.29018324607329843</v>
      </c>
      <c r="D64" s="74">
        <f>'Total Market by Category Rev'!H64/'Total Market by Category Rev'!K64</f>
        <v>0</v>
      </c>
      <c r="E64" s="48">
        <v>0.20356067548108392</v>
      </c>
      <c r="F64" s="101">
        <v>0.50634899856002102</v>
      </c>
      <c r="G64" s="97" t="str">
        <f t="shared" si="0"/>
        <v>11</v>
      </c>
      <c r="H64" s="4"/>
    </row>
    <row r="65" spans="2:8" x14ac:dyDescent="0.2">
      <c r="B65" s="143" t="s">
        <v>163</v>
      </c>
      <c r="C65" s="74">
        <f>'Total Market by Category Rev'!G65/'Total Market by Category Rev'!K65</f>
        <v>0.27884097035040434</v>
      </c>
      <c r="D65" s="74">
        <f>'Total Market by Category Rev'!H65/'Total Market by Category Rev'!K65</f>
        <v>0</v>
      </c>
      <c r="E65" s="48">
        <v>0.21698113207547171</v>
      </c>
      <c r="F65" s="101">
        <v>0.50417789757412401</v>
      </c>
      <c r="G65" s="97" t="str">
        <f t="shared" si="0"/>
        <v>11</v>
      </c>
      <c r="H65" s="4"/>
    </row>
    <row r="66" spans="2:8" x14ac:dyDescent="0.2">
      <c r="B66" s="147" t="s">
        <v>251</v>
      </c>
      <c r="C66" s="148">
        <f>'Total Market by Category Rev'!G66/'Total Market by Category Rev'!K66</f>
        <v>0.29004203507754744</v>
      </c>
      <c r="D66" s="148">
        <f>'Total Market by Category Rev'!H66/'Total Market by Category Rev'!K66</f>
        <v>0</v>
      </c>
      <c r="E66" s="148">
        <v>0.22252826906349668</v>
      </c>
      <c r="F66" s="149">
        <v>0.4875326181501885</v>
      </c>
      <c r="G66" s="97" t="str">
        <f t="shared" si="0"/>
        <v>11</v>
      </c>
      <c r="H66" s="4"/>
    </row>
    <row r="67" spans="2:8" x14ac:dyDescent="0.2">
      <c r="B67" s="143" t="s">
        <v>252</v>
      </c>
      <c r="C67" s="74">
        <f>'Total Market by Category Rev'!G67/'Total Market by Category Rev'!K67</f>
        <v>0.26180665610142628</v>
      </c>
      <c r="D67" s="74">
        <f>'Total Market by Category Rev'!H67/'Total Market by Category Rev'!K67</f>
        <v>0</v>
      </c>
      <c r="E67" s="48">
        <v>0.23030591218893648</v>
      </c>
      <c r="F67" s="101">
        <v>0.50800443810429552</v>
      </c>
      <c r="G67" s="97" t="str">
        <f t="shared" si="0"/>
        <v>11</v>
      </c>
      <c r="H67" s="4"/>
    </row>
    <row r="68" spans="2:8" x14ac:dyDescent="0.2">
      <c r="B68" s="143" t="s">
        <v>164</v>
      </c>
      <c r="C68" s="74">
        <f>'Total Market by Category Rev'!G68/'Total Market by Category Rev'!K68</f>
        <v>0.304925959504382</v>
      </c>
      <c r="D68" s="74">
        <f>'Total Market by Category Rev'!H68/'Total Market by Category Rev'!K68</f>
        <v>0</v>
      </c>
      <c r="E68" s="48">
        <v>0.21202962067402145</v>
      </c>
      <c r="F68" s="101">
        <v>0.48314946350309801</v>
      </c>
      <c r="G68" s="97" t="str">
        <f t="shared" si="0"/>
        <v>10</v>
      </c>
      <c r="H68" s="4"/>
    </row>
    <row r="69" spans="2:8" x14ac:dyDescent="0.2">
      <c r="B69" s="143" t="s">
        <v>165</v>
      </c>
      <c r="C69" s="74">
        <f>'Total Market by Category Rev'!G69/'Total Market by Category Rev'!K69</f>
        <v>0.29346567411083541</v>
      </c>
      <c r="D69" s="74">
        <f>'Total Market by Category Rev'!H69/'Total Market by Category Rev'!K69</f>
        <v>0</v>
      </c>
      <c r="E69" s="48">
        <v>0.23242349048800662</v>
      </c>
      <c r="F69" s="101">
        <v>0.474110835401158</v>
      </c>
      <c r="G69" s="97" t="str">
        <f t="shared" si="0"/>
        <v>10</v>
      </c>
      <c r="H69" s="4"/>
    </row>
    <row r="70" spans="2:8" x14ac:dyDescent="0.2">
      <c r="B70" s="147" t="s">
        <v>253</v>
      </c>
      <c r="C70" s="148">
        <f>'Total Market by Category Rev'!G70/'Total Market by Category Rev'!K70</f>
        <v>0.2873688020267825</v>
      </c>
      <c r="D70" s="148">
        <f>'Total Market by Category Rev'!H70/'Total Market by Category Rev'!K70</f>
        <v>0</v>
      </c>
      <c r="E70" s="148">
        <v>0.232579185520362</v>
      </c>
      <c r="F70" s="149">
        <v>0.48018099547511317</v>
      </c>
      <c r="G70" s="97" t="str">
        <f t="shared" si="0"/>
        <v>10</v>
      </c>
      <c r="H70" s="4"/>
    </row>
    <row r="71" spans="2:8" x14ac:dyDescent="0.2">
      <c r="B71" s="143" t="s">
        <v>254</v>
      </c>
      <c r="C71" s="74">
        <f>'Total Market by Category Rev'!G71/'Total Market by Category Rev'!K71</f>
        <v>0.24580569644947325</v>
      </c>
      <c r="D71" s="74">
        <f>'Total Market by Category Rev'!H71/'Total Market by Category Rev'!K71</f>
        <v>0</v>
      </c>
      <c r="E71" s="48">
        <v>0.23765853658536584</v>
      </c>
      <c r="F71" s="101">
        <v>0.51668292682926831</v>
      </c>
      <c r="G71" s="97" t="str">
        <f t="shared" si="0"/>
        <v>10</v>
      </c>
      <c r="H71" s="4"/>
    </row>
    <row r="72" spans="2:8" x14ac:dyDescent="0.2">
      <c r="B72" s="143" t="s">
        <v>166</v>
      </c>
      <c r="C72" s="74">
        <f>'Total Market by Category Rev'!G72/'Total Market by Category Rev'!K72</f>
        <v>0.27662895044869296</v>
      </c>
      <c r="D72" s="74">
        <f>'Total Market by Category Rev'!H72/'Total Market by Category Rev'!K72</f>
        <v>0</v>
      </c>
      <c r="E72" s="48">
        <v>0.21717073170731707</v>
      </c>
      <c r="F72" s="101">
        <v>0.50634146341463415</v>
      </c>
      <c r="G72" s="97" t="str">
        <f t="shared" si="0"/>
        <v>09</v>
      </c>
      <c r="H72" s="4"/>
    </row>
    <row r="73" spans="2:8" x14ac:dyDescent="0.2">
      <c r="B73" s="143" t="s">
        <v>167</v>
      </c>
      <c r="C73" s="74">
        <f>'Total Market by Category Rev'!G73/'Total Market by Category Rev'!K73</f>
        <v>0.25900514579759865</v>
      </c>
      <c r="D73" s="74">
        <f>'Total Market by Category Rev'!H73/'Total Market by Category Rev'!K73</f>
        <v>0</v>
      </c>
      <c r="E73" s="48">
        <v>0.23225391378940596</v>
      </c>
      <c r="F73" s="101">
        <v>0.50889984988205017</v>
      </c>
      <c r="G73" s="97" t="str">
        <f t="shared" si="0"/>
        <v>09</v>
      </c>
      <c r="H73" s="4"/>
    </row>
    <row r="74" spans="2:8" x14ac:dyDescent="0.2">
      <c r="B74" s="147" t="s">
        <v>255</v>
      </c>
      <c r="C74" s="148">
        <f>'Total Market by Category Rev'!G74/'Total Market by Category Rev'!K74</f>
        <v>0.27814569536423839</v>
      </c>
      <c r="D74" s="148">
        <f>'Total Market by Category Rev'!H74/'Total Market by Category Rev'!K74</f>
        <v>0</v>
      </c>
      <c r="E74" s="148">
        <v>0.23068432671081679</v>
      </c>
      <c r="F74" s="149">
        <v>0.49116997792494482</v>
      </c>
      <c r="G74" s="97" t="str">
        <f t="shared" si="0"/>
        <v>09</v>
      </c>
      <c r="H74" s="4"/>
    </row>
    <row r="75" spans="2:8" x14ac:dyDescent="0.2">
      <c r="B75" s="143" t="s">
        <v>256</v>
      </c>
      <c r="C75" s="74">
        <f>'Total Market by Category Rev'!G75/'Total Market by Category Rev'!K75</f>
        <v>0.24914675767918087</v>
      </c>
      <c r="D75" s="74">
        <f>'Total Market by Category Rev'!H75/'Total Market by Category Rev'!K75</f>
        <v>0</v>
      </c>
      <c r="E75" s="48">
        <v>0.23890784982935154</v>
      </c>
      <c r="F75" s="101">
        <v>0.51194539249146753</v>
      </c>
      <c r="G75" s="97" t="str">
        <f t="shared" si="0"/>
        <v>09</v>
      </c>
      <c r="H75" s="4"/>
    </row>
    <row r="76" spans="2:8" x14ac:dyDescent="0.2">
      <c r="B76" s="143" t="s">
        <v>168</v>
      </c>
      <c r="C76" s="74">
        <f>'Total Market by Category Rev'!G76/'Total Market by Category Rev'!K76</f>
        <v>0.2813852813852814</v>
      </c>
      <c r="D76" s="74">
        <f>'Total Market by Category Rev'!H76/'Total Market by Category Rev'!K76</f>
        <v>0</v>
      </c>
      <c r="E76" s="48">
        <v>0.23376623376623376</v>
      </c>
      <c r="F76" s="101">
        <v>0.48484848484848486</v>
      </c>
      <c r="G76" s="97" t="str">
        <f t="shared" si="0"/>
        <v>08</v>
      </c>
      <c r="H76" s="4"/>
    </row>
    <row r="77" spans="2:8" x14ac:dyDescent="0.2">
      <c r="B77" s="143" t="s">
        <v>169</v>
      </c>
      <c r="C77" s="74">
        <f>'Total Market by Category Rev'!G77/'Total Market by Category Rev'!K77</f>
        <v>0.27808553068912029</v>
      </c>
      <c r="D77" s="74">
        <f>'Total Market by Category Rev'!H77/'Total Market by Category Rev'!K77</f>
        <v>0</v>
      </c>
      <c r="E77" s="48">
        <v>0.25216042543762462</v>
      </c>
      <c r="F77" s="101">
        <v>0.46975404387325503</v>
      </c>
      <c r="G77" s="97" t="str">
        <f t="shared" si="0"/>
        <v>08</v>
      </c>
      <c r="H77" s="4"/>
    </row>
    <row r="78" spans="2:8" x14ac:dyDescent="0.2">
      <c r="B78" s="147" t="s">
        <v>257</v>
      </c>
      <c r="C78" s="148">
        <f>'Total Market by Category Rev'!G78/'Total Market by Category Rev'!K78</f>
        <v>0.27757575757575759</v>
      </c>
      <c r="D78" s="148">
        <f>'Total Market by Category Rev'!H78/'Total Market by Category Rev'!K78</f>
        <v>0</v>
      </c>
      <c r="E78" s="148">
        <v>0.2690909090909091</v>
      </c>
      <c r="F78" s="149">
        <v>0.45333333333333331</v>
      </c>
      <c r="G78" s="97" t="str">
        <f t="shared" si="0"/>
        <v>08</v>
      </c>
      <c r="H78" s="4"/>
    </row>
    <row r="79" spans="2:8" x14ac:dyDescent="0.2">
      <c r="B79" s="143" t="s">
        <v>258</v>
      </c>
      <c r="C79" s="74">
        <f>'Total Market by Category Rev'!G79/'Total Market by Category Rev'!K79</f>
        <v>0.24577373211963588</v>
      </c>
      <c r="D79" s="74">
        <f>'Total Market by Category Rev'!H79/'Total Market by Category Rev'!K79</f>
        <v>0</v>
      </c>
      <c r="E79" s="48">
        <v>0.27698309492847856</v>
      </c>
      <c r="F79" s="101">
        <v>0.47724317295188556</v>
      </c>
      <c r="G79" s="97" t="str">
        <f t="shared" si="0"/>
        <v>08</v>
      </c>
      <c r="H79" s="4"/>
    </row>
    <row r="80" spans="2:8" x14ac:dyDescent="0.2">
      <c r="B80" s="143" t="s">
        <v>170</v>
      </c>
      <c r="C80" s="74">
        <f>'Total Market by Category Rev'!G80/'Total Market by Category Rev'!K80</f>
        <v>0.27587117212249207</v>
      </c>
      <c r="D80" s="74">
        <f>'Total Market by Category Rev'!H80/'Total Market by Category Rev'!K80</f>
        <v>0</v>
      </c>
      <c r="E80" s="48">
        <v>0.25950369588173178</v>
      </c>
      <c r="F80" s="101">
        <v>0.4646251319957761</v>
      </c>
      <c r="G80" s="97" t="str">
        <f t="shared" si="0"/>
        <v>07</v>
      </c>
      <c r="H80" s="4"/>
    </row>
    <row r="81" spans="2:8" x14ac:dyDescent="0.2">
      <c r="B81" s="143" t="s">
        <v>171</v>
      </c>
      <c r="C81" s="74">
        <f>'Total Market by Category Rev'!G81/'Total Market by Category Rev'!K81</f>
        <v>0.27889591719378953</v>
      </c>
      <c r="D81" s="74">
        <f>'Total Market by Category Rev'!H81/'Total Market by Category Rev'!K81</f>
        <v>0</v>
      </c>
      <c r="E81" s="48">
        <v>0.26250718803910289</v>
      </c>
      <c r="F81" s="101">
        <v>0.45859689476710752</v>
      </c>
      <c r="G81" s="97" t="str">
        <f t="shared" si="0"/>
        <v>07</v>
      </c>
      <c r="H81" s="4"/>
    </row>
    <row r="82" spans="2:8" x14ac:dyDescent="0.2">
      <c r="B82" s="147" t="s">
        <v>259</v>
      </c>
      <c r="C82" s="148">
        <f>'Total Market by Category Rev'!G82/'Total Market by Category Rev'!K82</f>
        <v>0.27794840294840295</v>
      </c>
      <c r="D82" s="148">
        <f>'Total Market by Category Rev'!H82/'Total Market by Category Rev'!K82</f>
        <v>0</v>
      </c>
      <c r="E82" s="148">
        <v>0.26973886328725039</v>
      </c>
      <c r="F82" s="149">
        <v>0.45253456221198163</v>
      </c>
      <c r="G82" s="97" t="str">
        <f t="shared" si="0"/>
        <v>07</v>
      </c>
      <c r="H82" s="4"/>
    </row>
    <row r="83" spans="2:8" x14ac:dyDescent="0.2">
      <c r="G83" s="102"/>
    </row>
    <row r="84" spans="2:8" ht="15" x14ac:dyDescent="0.2">
      <c r="B84" s="138" t="s">
        <v>246</v>
      </c>
    </row>
    <row r="85" spans="2:8" ht="12.75" thickBot="1" x14ac:dyDescent="0.25"/>
    <row r="86" spans="2:8" ht="33.75" x14ac:dyDescent="0.2">
      <c r="B86" s="193" t="s">
        <v>96</v>
      </c>
      <c r="C86" s="30" t="s">
        <v>97</v>
      </c>
      <c r="D86" s="107" t="s">
        <v>28</v>
      </c>
      <c r="E86" s="31" t="s">
        <v>19</v>
      </c>
      <c r="F86" s="49" t="s">
        <v>98</v>
      </c>
    </row>
    <row r="87" spans="2:8" x14ac:dyDescent="0.2">
      <c r="B87" s="194"/>
      <c r="C87" s="51" t="s">
        <v>103</v>
      </c>
      <c r="D87" s="108" t="s">
        <v>103</v>
      </c>
      <c r="E87" s="52" t="s">
        <v>103</v>
      </c>
      <c r="F87" s="50" t="s">
        <v>103</v>
      </c>
    </row>
    <row r="88" spans="2:8" x14ac:dyDescent="0.2">
      <c r="B88" s="147" t="s">
        <v>235</v>
      </c>
      <c r="C88" s="148">
        <f>'Total Market by Category Rev'!G89/'Total Market by Category Rev'!$K89</f>
        <v>0.11037785464328337</v>
      </c>
      <c r="D88" s="148">
        <f>'Total Market by Category Rev'!H89/'Total Market by Category Rev'!$K89</f>
        <v>0.30020025486983432</v>
      </c>
      <c r="E88" s="148">
        <f>'Total Market by Category Rev'!I89/'Total Market by Category Rev'!$K89</f>
        <v>0.15556162388494446</v>
      </c>
      <c r="F88" s="148">
        <f>'Total Market by Category Rev'!J89/'Total Market by Category Rev'!$K89</f>
        <v>0.43386026660193783</v>
      </c>
    </row>
    <row r="89" spans="2:8" x14ac:dyDescent="0.2">
      <c r="B89" s="143" t="s">
        <v>236</v>
      </c>
      <c r="C89" s="48">
        <f>'Total Market by Category Rev'!G90/'Total Market by Category Rev'!$K90</f>
        <v>0.11769019675241914</v>
      </c>
      <c r="D89" s="48">
        <f>'Total Market by Category Rev'!H90/'Total Market by Category Rev'!$K90</f>
        <v>0.28794906561937378</v>
      </c>
      <c r="E89" s="48">
        <f>'Total Market by Category Rev'!I90/'Total Market by Category Rev'!$K90</f>
        <v>0.1574351329328639</v>
      </c>
      <c r="F89" s="48">
        <f>'Total Market by Category Rev'!J90/'Total Market by Category Rev'!$K90</f>
        <v>0.43692560469534319</v>
      </c>
    </row>
    <row r="90" spans="2:8" x14ac:dyDescent="0.2">
      <c r="B90" s="143" t="s">
        <v>237</v>
      </c>
      <c r="C90" s="48">
        <f>'Total Market by Category Rev'!G91/'Total Market by Category Rev'!$K91</f>
        <v>0.12997323703789071</v>
      </c>
      <c r="D90" s="48">
        <f>'Total Market by Category Rev'!H91/'Total Market by Category Rev'!$K91</f>
        <v>0.26250752308145414</v>
      </c>
      <c r="E90" s="48">
        <f>'Total Market by Category Rev'!I91/'Total Market by Category Rev'!$K91</f>
        <v>0.16569346804451102</v>
      </c>
      <c r="F90" s="48">
        <f>'Total Market by Category Rev'!J91/'Total Market by Category Rev'!$K91</f>
        <v>0.44182577183614413</v>
      </c>
    </row>
    <row r="91" spans="2:8" x14ac:dyDescent="0.2">
      <c r="B91" s="143" t="s">
        <v>238</v>
      </c>
      <c r="C91" s="48">
        <f>'Total Market by Category Rev'!G92/'Total Market by Category Rev'!$K92</f>
        <v>0.14383315354189144</v>
      </c>
      <c r="D91" s="48">
        <f>'Total Market by Category Rev'!H92/'Total Market by Category Rev'!$K92</f>
        <v>0.24381129654306888</v>
      </c>
      <c r="E91" s="48">
        <f>'Total Market by Category Rev'!I92/'Total Market by Category Rev'!$K92</f>
        <v>0.17174665623171242</v>
      </c>
      <c r="F91" s="48">
        <f>'Total Market by Category Rev'!J92/'Total Market by Category Rev'!$K92</f>
        <v>0.4406088936833274</v>
      </c>
    </row>
    <row r="92" spans="2:8" x14ac:dyDescent="0.2">
      <c r="B92" s="143" t="s">
        <v>239</v>
      </c>
      <c r="C92" s="48">
        <f>'Total Market by Category Rev'!G93/'Total Market by Category Rev'!$K93</f>
        <v>0.16268468132152139</v>
      </c>
      <c r="D92" s="48">
        <f>'Total Market by Category Rev'!H93/'Total Market by Category Rev'!$K93</f>
        <v>0.22838026045630105</v>
      </c>
      <c r="E92" s="48">
        <f>'Total Market by Category Rev'!I93/'Total Market by Category Rev'!$K93</f>
        <v>0.17328815311499421</v>
      </c>
      <c r="F92" s="48">
        <f>'Total Market by Category Rev'!J93/'Total Market by Category Rev'!$K93</f>
        <v>0.4356469051071834</v>
      </c>
    </row>
    <row r="93" spans="2:8" x14ac:dyDescent="0.2">
      <c r="B93" s="143" t="s">
        <v>240</v>
      </c>
      <c r="C93" s="48">
        <f>'Total Market by Category Rev'!G94/'Total Market by Category Rev'!$K94</f>
        <v>0.17890731670040547</v>
      </c>
      <c r="D93" s="48">
        <f>'Total Market by Category Rev'!H94/'Total Market by Category Rev'!$K94</f>
        <v>0.21207336051749023</v>
      </c>
      <c r="E93" s="48">
        <f>'Total Market by Category Rev'!I94/'Total Market by Category Rev'!$K94</f>
        <v>0.16260998248301298</v>
      </c>
      <c r="F93" s="48">
        <f>'Total Market by Category Rev'!J94/'Total Market by Category Rev'!$K94</f>
        <v>0.44640934029909118</v>
      </c>
    </row>
    <row r="94" spans="2:8" x14ac:dyDescent="0.2">
      <c r="B94" s="143" t="s">
        <v>241</v>
      </c>
      <c r="C94" s="48">
        <f>'Total Market by Category Rev'!G95/'Total Market by Category Rev'!$K95</f>
        <v>0.18514836341388802</v>
      </c>
      <c r="D94" s="48">
        <f>'Total Market by Category Rev'!H95/'Total Market by Category Rev'!$K95</f>
        <v>0.18713673906393391</v>
      </c>
      <c r="E94" s="48">
        <f>'Total Market by Category Rev'!I95/'Total Market by Category Rev'!$K95</f>
        <v>0.17266092732596247</v>
      </c>
      <c r="F94" s="48">
        <f>'Total Market by Category Rev'!J95/'Total Market by Category Rev'!$K95</f>
        <v>0.45505397019621557</v>
      </c>
    </row>
    <row r="95" spans="2:8" x14ac:dyDescent="0.2">
      <c r="B95" s="143" t="s">
        <v>242</v>
      </c>
      <c r="C95" s="48">
        <f>'Total Market by Category Rev'!G96/'Total Market by Category Rev'!$K96</f>
        <v>0.20836464088397788</v>
      </c>
      <c r="D95" s="48">
        <f>'Total Market by Category Rev'!H96/'Total Market by Category Rev'!$K96</f>
        <v>0.16370165745856355</v>
      </c>
      <c r="E95" s="48">
        <f>'Total Market by Category Rev'!I96/'Total Market by Category Rev'!$K96</f>
        <v>0.18172375690607734</v>
      </c>
      <c r="F95" s="48">
        <f>'Total Market by Category Rev'!J96/'Total Market by Category Rev'!$K96</f>
        <v>0.4462099447513812</v>
      </c>
    </row>
    <row r="96" spans="2:8" x14ac:dyDescent="0.2">
      <c r="B96" s="143" t="s">
        <v>243</v>
      </c>
      <c r="C96" s="48">
        <f>'Total Market by Category Rev'!G97/'Total Market by Category Rev'!$K97</f>
        <v>0.21781708433536726</v>
      </c>
      <c r="D96" s="48">
        <f>'Total Market by Category Rev'!H97/'Total Market by Category Rev'!$K97</f>
        <v>0.15305890359675134</v>
      </c>
      <c r="E96" s="48">
        <f>'Total Market by Category Rev'!I97/'Total Market by Category Rev'!$K97</f>
        <v>0.18668679643764013</v>
      </c>
      <c r="F96" s="48">
        <f>'Total Market by Category Rev'!J97/'Total Market by Category Rev'!$K97</f>
        <v>0.44243721563024124</v>
      </c>
    </row>
    <row r="97" spans="2:6" x14ac:dyDescent="0.2">
      <c r="B97" s="143" t="s">
        <v>244</v>
      </c>
      <c r="C97" s="48">
        <f>'Total Market by Category Rev'!G98/'Total Market by Category Rev'!$K98</f>
        <v>0.23973690774704282</v>
      </c>
      <c r="D97" s="48">
        <f>'Total Market by Category Rev'!H98/'Total Market by Category Rev'!$K98</f>
        <v>0.11742001549146</v>
      </c>
      <c r="E97" s="48">
        <f>'Total Market by Category Rev'!I98/'Total Market by Category Rev'!$K98</f>
        <v>0.1847684814430689</v>
      </c>
      <c r="F97" s="48">
        <f>'Total Market by Category Rev'!J98/'Total Market by Category Rev'!$K98</f>
        <v>0.45807459531842831</v>
      </c>
    </row>
    <row r="98" spans="2:6" x14ac:dyDescent="0.2">
      <c r="B98" s="143" t="s">
        <v>245</v>
      </c>
      <c r="C98" s="48">
        <f>'Total Market by Category Rev'!G99/'Total Market by Category Rev'!$K99</f>
        <v>0.27413393564283833</v>
      </c>
      <c r="D98" s="48">
        <f>'Total Market by Category Rev'!H99/'Total Market by Category Rev'!$K99</f>
        <v>8.7999765333959118E-2</v>
      </c>
      <c r="E98" s="48">
        <f>'Total Market by Category Rev'!I99/'Total Market by Category Rev'!$K99</f>
        <v>0.17993018685283507</v>
      </c>
      <c r="F98" s="48">
        <f>'Total Market by Category Rev'!J99/'Total Market by Category Rev'!$K99</f>
        <v>0.45793611217036756</v>
      </c>
    </row>
  </sheetData>
  <mergeCells count="3">
    <mergeCell ref="B4:B5"/>
    <mergeCell ref="G4:G5"/>
    <mergeCell ref="B86:B87"/>
  </mergeCells>
  <phoneticPr fontId="32" type="noConversion"/>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M116"/>
  <sheetViews>
    <sheetView zoomScaleNormal="100" workbookViewId="0">
      <pane ySplit="13" topLeftCell="A14" activePane="bottomLeft" state="frozen"/>
      <selection activeCell="L22" sqref="L22"/>
      <selection pane="bottomLeft" activeCell="C1" sqref="C1"/>
    </sheetView>
  </sheetViews>
  <sheetFormatPr defaultColWidth="8.85546875" defaultRowHeight="12" x14ac:dyDescent="0.2"/>
  <cols>
    <col min="1" max="2" width="9.140625" style="140" hidden="1" customWidth="1"/>
    <col min="3" max="3" width="4" style="7" customWidth="1"/>
    <col min="4" max="4" width="16.140625" style="7" customWidth="1"/>
    <col min="5" max="5" width="10.42578125" style="7" bestFit="1" customWidth="1"/>
    <col min="6" max="6" width="22.140625" style="7" customWidth="1"/>
    <col min="7" max="7" width="12.42578125" style="7" bestFit="1" customWidth="1"/>
    <col min="8" max="8" width="9.140625" style="7" bestFit="1" customWidth="1"/>
    <col min="9" max="9" width="18.85546875" style="7" customWidth="1"/>
    <col min="10" max="10" width="21.140625" style="7" customWidth="1"/>
    <col min="11" max="11" width="8.85546875" style="7"/>
    <col min="12" max="12" width="16" style="7" customWidth="1"/>
    <col min="13" max="13" width="8.85546875" style="7"/>
    <col min="14" max="17" width="12.5703125" style="7" bestFit="1" customWidth="1"/>
    <col min="18" max="16384" width="8.85546875" style="7"/>
  </cols>
  <sheetData>
    <row r="1" spans="1:12" x14ac:dyDescent="0.2">
      <c r="A1" s="141" t="s">
        <v>234</v>
      </c>
      <c r="B1" s="142"/>
    </row>
    <row r="2" spans="1:12" x14ac:dyDescent="0.2">
      <c r="A2" s="153"/>
      <c r="B2" s="153"/>
      <c r="I2"/>
    </row>
    <row r="3" spans="1:12" x14ac:dyDescent="0.2">
      <c r="A3" s="153"/>
      <c r="B3" s="153"/>
    </row>
    <row r="4" spans="1:12" x14ac:dyDescent="0.2">
      <c r="A4" s="153"/>
      <c r="B4" s="153"/>
    </row>
    <row r="5" spans="1:12" x14ac:dyDescent="0.2">
      <c r="A5" s="153"/>
      <c r="B5" s="153"/>
    </row>
    <row r="6" spans="1:12" x14ac:dyDescent="0.2">
      <c r="A6" s="153"/>
      <c r="B6" s="153"/>
    </row>
    <row r="7" spans="1:12" ht="2.25" customHeight="1" x14ac:dyDescent="0.2">
      <c r="A7" s="153"/>
      <c r="B7" s="153"/>
    </row>
    <row r="8" spans="1:12" ht="15" x14ac:dyDescent="0.2">
      <c r="A8" s="153"/>
      <c r="B8" s="153"/>
      <c r="D8" s="138" t="s">
        <v>173</v>
      </c>
    </row>
    <row r="9" spans="1:12" ht="6" customHeight="1" x14ac:dyDescent="0.2">
      <c r="A9" s="153"/>
      <c r="B9" s="153"/>
      <c r="D9" s="9"/>
      <c r="K9" s="93"/>
    </row>
    <row r="10" spans="1:12" x14ac:dyDescent="0.2">
      <c r="A10" s="153"/>
      <c r="B10" s="153"/>
      <c r="D10" s="105" t="s">
        <v>174</v>
      </c>
      <c r="K10" s="93"/>
    </row>
    <row r="11" spans="1:12" ht="7.5" customHeight="1" x14ac:dyDescent="0.2">
      <c r="A11" s="153"/>
      <c r="B11" s="153"/>
      <c r="D11" s="9"/>
      <c r="K11" s="93"/>
    </row>
    <row r="12" spans="1:12" ht="22.5" x14ac:dyDescent="0.2">
      <c r="A12" s="153"/>
      <c r="B12" s="153"/>
      <c r="D12" s="202" t="s">
        <v>96</v>
      </c>
      <c r="E12" s="33" t="s">
        <v>175</v>
      </c>
      <c r="F12" s="33" t="s">
        <v>176</v>
      </c>
      <c r="G12" s="33" t="s">
        <v>177</v>
      </c>
      <c r="H12" s="33" t="s">
        <v>178</v>
      </c>
      <c r="I12" s="33" t="s">
        <v>179</v>
      </c>
      <c r="J12" s="33" t="s">
        <v>180</v>
      </c>
      <c r="K12" s="197" t="s">
        <v>101</v>
      </c>
    </row>
    <row r="13" spans="1:12" x14ac:dyDescent="0.2">
      <c r="A13" s="153"/>
      <c r="B13" s="153"/>
      <c r="D13" s="203"/>
      <c r="E13" s="34" t="s">
        <v>181</v>
      </c>
      <c r="F13" s="34" t="s">
        <v>181</v>
      </c>
      <c r="G13" s="34" t="s">
        <v>181</v>
      </c>
      <c r="H13" s="34" t="s">
        <v>181</v>
      </c>
      <c r="I13" s="34" t="s">
        <v>181</v>
      </c>
      <c r="J13" s="34" t="s">
        <v>181</v>
      </c>
      <c r="K13" s="197"/>
    </row>
    <row r="14" spans="1:12" x14ac:dyDescent="0.2">
      <c r="A14" s="153">
        <v>2026</v>
      </c>
      <c r="B14" s="142" t="str">
        <f>$A$1&amp;A14</f>
        <v>FY2026</v>
      </c>
      <c r="D14" s="84" t="s">
        <v>231</v>
      </c>
      <c r="E14" s="77">
        <v>152.69999999999999</v>
      </c>
      <c r="F14" s="77">
        <v>321.39999999999998</v>
      </c>
      <c r="G14" s="77">
        <v>1677.2</v>
      </c>
      <c r="H14" s="77">
        <v>106.1</v>
      </c>
      <c r="I14" s="77">
        <f>E14+F14+H14</f>
        <v>580.19999999999993</v>
      </c>
      <c r="J14" s="77">
        <f>I14+G14</f>
        <v>2257.4</v>
      </c>
      <c r="K14" s="91"/>
    </row>
    <row r="15" spans="1:12" x14ac:dyDescent="0.2">
      <c r="A15" s="142">
        <v>2026</v>
      </c>
      <c r="B15" s="142" t="str">
        <f>$A$1&amp;A15</f>
        <v>FY2026</v>
      </c>
      <c r="D15" s="82" t="s">
        <v>221</v>
      </c>
      <c r="E15" s="70">
        <v>130</v>
      </c>
      <c r="F15" s="70">
        <v>288.2</v>
      </c>
      <c r="G15" s="70">
        <v>1402.6</v>
      </c>
      <c r="H15" s="70">
        <f>83.6+11.6</f>
        <v>95.199999999999989</v>
      </c>
      <c r="I15" s="70">
        <v>513.29999999999995</v>
      </c>
      <c r="J15" s="70">
        <v>1915.9</v>
      </c>
      <c r="K15" s="91"/>
    </row>
    <row r="16" spans="1:12" x14ac:dyDescent="0.2">
      <c r="A16" s="142">
        <v>2026</v>
      </c>
      <c r="B16" s="142" t="str">
        <f>$A$1&amp;A16</f>
        <v>FY2026</v>
      </c>
      <c r="D16" s="82" t="s">
        <v>107</v>
      </c>
      <c r="E16" s="70">
        <v>161.1</v>
      </c>
      <c r="F16" s="70">
        <v>322.60000000000002</v>
      </c>
      <c r="G16" s="70">
        <v>1509.7</v>
      </c>
      <c r="H16" s="70">
        <v>108.8</v>
      </c>
      <c r="I16" s="70">
        <v>592.5</v>
      </c>
      <c r="J16" s="70">
        <v>2102.1999999999998</v>
      </c>
      <c r="K16" s="94"/>
      <c r="L16" s="119"/>
    </row>
    <row r="17" spans="1:12" x14ac:dyDescent="0.2">
      <c r="A17" s="142">
        <v>2026</v>
      </c>
      <c r="B17" s="142" t="str">
        <f t="shared" ref="B17:B49" si="0">$A$1&amp;A17</f>
        <v>FY2026</v>
      </c>
      <c r="D17" s="82" t="s">
        <v>182</v>
      </c>
      <c r="E17" s="70">
        <v>130.6</v>
      </c>
      <c r="F17" s="70">
        <v>269</v>
      </c>
      <c r="G17" s="70">
        <v>1346.9</v>
      </c>
      <c r="H17" s="70">
        <v>97.1</v>
      </c>
      <c r="I17" s="70">
        <f t="shared" ref="I17" si="1">E17+F17+H17</f>
        <v>496.70000000000005</v>
      </c>
      <c r="J17" s="70">
        <f>SUM(E17:H17)</f>
        <v>1843.6</v>
      </c>
      <c r="K17" s="94"/>
      <c r="L17" s="119"/>
    </row>
    <row r="18" spans="1:12" x14ac:dyDescent="0.2">
      <c r="A18" s="142">
        <v>2025</v>
      </c>
      <c r="B18" s="142" t="str">
        <f t="shared" si="0"/>
        <v>FY2025</v>
      </c>
      <c r="D18" s="84" t="s">
        <v>110</v>
      </c>
      <c r="E18" s="77">
        <v>144.4</v>
      </c>
      <c r="F18" s="77">
        <v>277.89999999999998</v>
      </c>
      <c r="G18" s="77">
        <v>1368.3</v>
      </c>
      <c r="H18" s="77">
        <v>102.1</v>
      </c>
      <c r="I18" s="77">
        <f t="shared" ref="I18:I24" si="2">E18+F18+H18</f>
        <v>524.4</v>
      </c>
      <c r="J18" s="77">
        <f t="shared" ref="J18:J24" si="3">SUM(E18:H18)</f>
        <v>1892.6999999999998</v>
      </c>
      <c r="K18" s="94"/>
      <c r="L18" s="119"/>
    </row>
    <row r="19" spans="1:12" x14ac:dyDescent="0.2">
      <c r="A19" s="142">
        <v>2025</v>
      </c>
      <c r="B19" s="142" t="str">
        <f t="shared" si="0"/>
        <v>FY2025</v>
      </c>
      <c r="D19" s="82" t="s">
        <v>111</v>
      </c>
      <c r="E19" s="70">
        <v>120.7</v>
      </c>
      <c r="F19" s="70">
        <v>254.6</v>
      </c>
      <c r="G19" s="70">
        <v>1165.0999999999999</v>
      </c>
      <c r="H19" s="70">
        <v>91</v>
      </c>
      <c r="I19" s="70">
        <f t="shared" si="2"/>
        <v>466.3</v>
      </c>
      <c r="J19" s="70">
        <f t="shared" si="3"/>
        <v>1631.3999999999999</v>
      </c>
      <c r="K19" s="91"/>
    </row>
    <row r="20" spans="1:12" x14ac:dyDescent="0.2">
      <c r="A20" s="142">
        <v>2025</v>
      </c>
      <c r="B20" s="142" t="str">
        <f t="shared" si="0"/>
        <v>FY2025</v>
      </c>
      <c r="D20" s="82" t="s">
        <v>112</v>
      </c>
      <c r="E20" s="70">
        <v>160.6</v>
      </c>
      <c r="F20" s="70">
        <v>282.10000000000002</v>
      </c>
      <c r="G20" s="70">
        <v>1308.7</v>
      </c>
      <c r="H20" s="70">
        <v>104.4</v>
      </c>
      <c r="I20" s="70">
        <f t="shared" si="2"/>
        <v>547.1</v>
      </c>
      <c r="J20" s="70">
        <f t="shared" si="3"/>
        <v>1855.8000000000002</v>
      </c>
      <c r="K20" s="94"/>
      <c r="L20" s="119"/>
    </row>
    <row r="21" spans="1:12" x14ac:dyDescent="0.2">
      <c r="A21" s="142">
        <v>2025</v>
      </c>
      <c r="B21" s="142" t="str">
        <f t="shared" si="0"/>
        <v>FY2025</v>
      </c>
      <c r="D21" s="82" t="s">
        <v>113</v>
      </c>
      <c r="E21" s="70">
        <v>140.19999999999999</v>
      </c>
      <c r="F21" s="70">
        <v>268.8</v>
      </c>
      <c r="G21" s="70">
        <v>1154</v>
      </c>
      <c r="H21" s="70">
        <v>95.2</v>
      </c>
      <c r="I21" s="70">
        <f t="shared" si="2"/>
        <v>504.2</v>
      </c>
      <c r="J21" s="70">
        <f t="shared" si="3"/>
        <v>1658.2</v>
      </c>
      <c r="K21" s="94"/>
      <c r="L21" s="119"/>
    </row>
    <row r="22" spans="1:12" x14ac:dyDescent="0.2">
      <c r="A22" s="142">
        <v>2024</v>
      </c>
      <c r="B22" s="142" t="str">
        <f t="shared" si="0"/>
        <v>FY2024</v>
      </c>
      <c r="D22" s="84" t="s">
        <v>114</v>
      </c>
      <c r="E22" s="77">
        <v>141.9</v>
      </c>
      <c r="F22" s="77">
        <v>279.8</v>
      </c>
      <c r="G22" s="77">
        <v>1091.5999999999999</v>
      </c>
      <c r="H22" s="77">
        <v>97.1</v>
      </c>
      <c r="I22" s="77">
        <f t="shared" si="2"/>
        <v>518.80000000000007</v>
      </c>
      <c r="J22" s="77">
        <f t="shared" si="3"/>
        <v>1610.3999999999999</v>
      </c>
      <c r="K22" s="94"/>
      <c r="L22" s="119"/>
    </row>
    <row r="23" spans="1:12" x14ac:dyDescent="0.2">
      <c r="A23" s="142">
        <v>2024</v>
      </c>
      <c r="B23" s="142" t="str">
        <f t="shared" si="0"/>
        <v>FY2024</v>
      </c>
      <c r="D23" s="82" t="s">
        <v>115</v>
      </c>
      <c r="E23" s="70">
        <v>133.5</v>
      </c>
      <c r="F23" s="70">
        <v>255.3</v>
      </c>
      <c r="G23" s="70">
        <v>944.9</v>
      </c>
      <c r="H23" s="70">
        <v>82</v>
      </c>
      <c r="I23" s="70">
        <f t="shared" si="2"/>
        <v>470.8</v>
      </c>
      <c r="J23" s="70">
        <f t="shared" si="3"/>
        <v>1415.7</v>
      </c>
      <c r="K23" s="91"/>
    </row>
    <row r="24" spans="1:12" x14ac:dyDescent="0.2">
      <c r="A24" s="142">
        <v>2024</v>
      </c>
      <c r="B24" s="142" t="str">
        <f t="shared" si="0"/>
        <v>FY2024</v>
      </c>
      <c r="D24" s="82" t="s">
        <v>116</v>
      </c>
      <c r="E24" s="70">
        <v>156.5</v>
      </c>
      <c r="F24" s="70">
        <v>302.2</v>
      </c>
      <c r="G24" s="70">
        <v>1098</v>
      </c>
      <c r="H24" s="70">
        <v>94.4</v>
      </c>
      <c r="I24" s="70">
        <f t="shared" si="2"/>
        <v>553.1</v>
      </c>
      <c r="J24" s="70">
        <f t="shared" si="3"/>
        <v>1651.1000000000001</v>
      </c>
      <c r="K24" s="94" t="str">
        <f>TRIM(_xlfn.TEXTAFTER(D24," ",2))</f>
        <v>23</v>
      </c>
      <c r="L24" s="119"/>
    </row>
    <row r="25" spans="1:12" x14ac:dyDescent="0.2">
      <c r="A25" s="142">
        <v>2024</v>
      </c>
      <c r="B25" s="142" t="str">
        <f t="shared" si="0"/>
        <v>FY2024</v>
      </c>
      <c r="D25" s="82" t="s">
        <v>118</v>
      </c>
      <c r="E25" s="70">
        <v>138.4</v>
      </c>
      <c r="F25" s="70">
        <v>264</v>
      </c>
      <c r="G25" s="70">
        <v>965.5</v>
      </c>
      <c r="H25" s="70">
        <v>85</v>
      </c>
      <c r="I25" s="70">
        <f t="shared" ref="I25:I26" si="4">E25+F25+H25</f>
        <v>487.4</v>
      </c>
      <c r="J25" s="70">
        <f t="shared" ref="J25:J30" si="5">SUM(E25:H25)</f>
        <v>1452.9</v>
      </c>
      <c r="K25" s="94" t="str">
        <f t="shared" ref="K25:K49" si="6">TRIM(_xlfn.TEXTAFTER(D25," ",2))</f>
        <v>23</v>
      </c>
      <c r="L25" s="119"/>
    </row>
    <row r="26" spans="1:12" x14ac:dyDescent="0.2">
      <c r="A26" s="142">
        <v>2023</v>
      </c>
      <c r="B26" s="142" t="str">
        <f t="shared" si="0"/>
        <v>FY2023</v>
      </c>
      <c r="D26" s="84" t="s">
        <v>119</v>
      </c>
      <c r="E26" s="77">
        <v>143.80000000000001</v>
      </c>
      <c r="F26" s="77">
        <v>264.89999999999998</v>
      </c>
      <c r="G26" s="77">
        <v>918.8</v>
      </c>
      <c r="H26" s="77">
        <v>86.5</v>
      </c>
      <c r="I26" s="77">
        <f t="shared" si="4"/>
        <v>495.2</v>
      </c>
      <c r="J26" s="77">
        <f t="shared" si="5"/>
        <v>1414</v>
      </c>
      <c r="K26" s="94" t="str">
        <f t="shared" si="6"/>
        <v>23</v>
      </c>
      <c r="L26" s="119"/>
    </row>
    <row r="27" spans="1:12" x14ac:dyDescent="0.2">
      <c r="A27" s="142">
        <v>2023</v>
      </c>
      <c r="B27" s="142" t="str">
        <f t="shared" si="0"/>
        <v>FY2023</v>
      </c>
      <c r="D27" s="82" t="s">
        <v>120</v>
      </c>
      <c r="E27" s="70">
        <v>135.80000000000001</v>
      </c>
      <c r="F27" s="70">
        <v>243</v>
      </c>
      <c r="G27" s="70">
        <v>780.7</v>
      </c>
      <c r="H27" s="70">
        <v>68.900000000000006</v>
      </c>
      <c r="I27" s="70">
        <f t="shared" ref="I27:I31" si="7">E27+F27+H27</f>
        <v>447.70000000000005</v>
      </c>
      <c r="J27" s="70">
        <f t="shared" si="5"/>
        <v>1228.4000000000001</v>
      </c>
      <c r="K27" s="91" t="str">
        <f t="shared" si="6"/>
        <v>23</v>
      </c>
    </row>
    <row r="28" spans="1:12" x14ac:dyDescent="0.2">
      <c r="A28" s="142">
        <f>A24-1</f>
        <v>2023</v>
      </c>
      <c r="B28" s="142" t="str">
        <f t="shared" si="0"/>
        <v>FY2023</v>
      </c>
      <c r="D28" s="82" t="s">
        <v>121</v>
      </c>
      <c r="E28" s="70">
        <v>209.6</v>
      </c>
      <c r="F28" s="70">
        <v>312.7</v>
      </c>
      <c r="G28" s="70">
        <v>917.9</v>
      </c>
      <c r="H28" s="70">
        <v>71.5</v>
      </c>
      <c r="I28" s="70">
        <f t="shared" si="7"/>
        <v>593.79999999999995</v>
      </c>
      <c r="J28" s="70">
        <f t="shared" si="5"/>
        <v>1511.6999999999998</v>
      </c>
      <c r="K28" s="94" t="str">
        <f t="shared" si="6"/>
        <v>22</v>
      </c>
      <c r="L28" s="119"/>
    </row>
    <row r="29" spans="1:12" x14ac:dyDescent="0.2">
      <c r="A29" s="142">
        <f t="shared" ref="A29:A49" si="8">A25-1</f>
        <v>2023</v>
      </c>
      <c r="B29" s="142" t="str">
        <f t="shared" si="0"/>
        <v>FY2023</v>
      </c>
      <c r="D29" s="82" t="s">
        <v>122</v>
      </c>
      <c r="E29" s="70">
        <v>153.69999999999999</v>
      </c>
      <c r="F29" s="70">
        <v>276.60000000000002</v>
      </c>
      <c r="G29" s="70">
        <v>840.6</v>
      </c>
      <c r="H29" s="70">
        <f>58.5+14.5</f>
        <v>73</v>
      </c>
      <c r="I29" s="70">
        <f t="shared" si="7"/>
        <v>503.3</v>
      </c>
      <c r="J29" s="70">
        <f t="shared" si="5"/>
        <v>1343.9</v>
      </c>
      <c r="K29" s="94" t="str">
        <f t="shared" si="6"/>
        <v>22</v>
      </c>
      <c r="L29" s="119"/>
    </row>
    <row r="30" spans="1:12" x14ac:dyDescent="0.2">
      <c r="A30" s="142">
        <f t="shared" si="8"/>
        <v>2022</v>
      </c>
      <c r="B30" s="142" t="str">
        <f t="shared" si="0"/>
        <v>FY2022</v>
      </c>
      <c r="D30" s="84" t="s">
        <v>123</v>
      </c>
      <c r="E30" s="77">
        <v>195.4</v>
      </c>
      <c r="F30" s="77">
        <v>324.3</v>
      </c>
      <c r="G30" s="77">
        <v>821.5</v>
      </c>
      <c r="H30" s="77">
        <v>73</v>
      </c>
      <c r="I30" s="77">
        <f t="shared" si="7"/>
        <v>592.70000000000005</v>
      </c>
      <c r="J30" s="77">
        <f t="shared" si="5"/>
        <v>1414.2</v>
      </c>
      <c r="K30" s="94" t="str">
        <f t="shared" si="6"/>
        <v>22</v>
      </c>
      <c r="L30" s="119"/>
    </row>
    <row r="31" spans="1:12" x14ac:dyDescent="0.2">
      <c r="A31" s="142">
        <f t="shared" si="8"/>
        <v>2022</v>
      </c>
      <c r="B31" s="142" t="str">
        <f t="shared" si="0"/>
        <v>FY2022</v>
      </c>
      <c r="D31" s="82" t="s">
        <v>124</v>
      </c>
      <c r="E31" s="70">
        <v>169.8</v>
      </c>
      <c r="F31" s="70">
        <v>307.60000000000002</v>
      </c>
      <c r="G31" s="70">
        <v>725.7</v>
      </c>
      <c r="H31" s="70">
        <v>57.6</v>
      </c>
      <c r="I31" s="70">
        <f t="shared" si="7"/>
        <v>535</v>
      </c>
      <c r="J31" s="70">
        <f t="shared" ref="J31:J32" si="9">SUM(E31:H31)</f>
        <v>1260.7</v>
      </c>
      <c r="K31" s="91" t="str">
        <f t="shared" si="6"/>
        <v>22</v>
      </c>
    </row>
    <row r="32" spans="1:12" x14ac:dyDescent="0.2">
      <c r="A32" s="142">
        <f t="shared" si="8"/>
        <v>2022</v>
      </c>
      <c r="B32" s="142" t="str">
        <f t="shared" si="0"/>
        <v>FY2022</v>
      </c>
      <c r="D32" s="82" t="s">
        <v>125</v>
      </c>
      <c r="E32" s="70">
        <v>203.5</v>
      </c>
      <c r="F32" s="70">
        <v>385</v>
      </c>
      <c r="G32" s="70">
        <v>829.2</v>
      </c>
      <c r="H32" s="70">
        <v>59.2</v>
      </c>
      <c r="I32" s="70">
        <f>SUM(E32,F32,H32)</f>
        <v>647.70000000000005</v>
      </c>
      <c r="J32" s="70">
        <f t="shared" si="9"/>
        <v>1476.9</v>
      </c>
      <c r="K32" s="94" t="str">
        <f t="shared" si="6"/>
        <v>21</v>
      </c>
      <c r="L32" s="119"/>
    </row>
    <row r="33" spans="1:12" x14ac:dyDescent="0.2">
      <c r="A33" s="142">
        <f t="shared" si="8"/>
        <v>2022</v>
      </c>
      <c r="B33" s="142" t="str">
        <f t="shared" si="0"/>
        <v>FY2022</v>
      </c>
      <c r="D33" s="82" t="s">
        <v>126</v>
      </c>
      <c r="E33" s="70">
        <v>129.4</v>
      </c>
      <c r="F33" s="70">
        <v>305</v>
      </c>
      <c r="G33" s="70">
        <v>804.8</v>
      </c>
      <c r="H33" s="70">
        <v>56.3</v>
      </c>
      <c r="I33" s="70">
        <f>E33+F33+H33</f>
        <v>490.7</v>
      </c>
      <c r="J33" s="70">
        <f>SUM(E33:H33)</f>
        <v>1295.4999999999998</v>
      </c>
      <c r="K33" s="94" t="str">
        <f t="shared" si="6"/>
        <v>21</v>
      </c>
      <c r="L33" s="119"/>
    </row>
    <row r="34" spans="1:12" x14ac:dyDescent="0.2">
      <c r="A34" s="142">
        <f t="shared" si="8"/>
        <v>2021</v>
      </c>
      <c r="B34" s="142" t="str">
        <f t="shared" si="0"/>
        <v>FY2021</v>
      </c>
      <c r="D34" s="84" t="s">
        <v>127</v>
      </c>
      <c r="E34" s="77">
        <v>180.8</v>
      </c>
      <c r="F34" s="77">
        <v>328.4</v>
      </c>
      <c r="G34" s="77">
        <v>725.2</v>
      </c>
      <c r="H34" s="77">
        <v>54.1</v>
      </c>
      <c r="I34" s="77">
        <f>E34+F34+H34</f>
        <v>563.29999999999995</v>
      </c>
      <c r="J34" s="77">
        <f>SUM(E34:H34)</f>
        <v>1288.5</v>
      </c>
      <c r="K34" s="94" t="str">
        <f t="shared" si="6"/>
        <v>21</v>
      </c>
      <c r="L34" s="119"/>
    </row>
    <row r="35" spans="1:12" x14ac:dyDescent="0.2">
      <c r="A35" s="142">
        <f t="shared" si="8"/>
        <v>2021</v>
      </c>
      <c r="B35" s="142" t="str">
        <f t="shared" si="0"/>
        <v>FY2021</v>
      </c>
      <c r="D35" s="82" t="s">
        <v>128</v>
      </c>
      <c r="E35" s="70">
        <v>152.5</v>
      </c>
      <c r="F35" s="70">
        <v>297.2</v>
      </c>
      <c r="G35" s="70">
        <v>586.6</v>
      </c>
      <c r="H35" s="70">
        <v>38.700000000000003</v>
      </c>
      <c r="I35" s="70">
        <f>E35+F35+H35</f>
        <v>488.4</v>
      </c>
      <c r="J35" s="70">
        <f>SUM(E35:H35)</f>
        <v>1075</v>
      </c>
      <c r="K35" s="91" t="str">
        <f t="shared" si="6"/>
        <v>21</v>
      </c>
    </row>
    <row r="36" spans="1:12" x14ac:dyDescent="0.2">
      <c r="A36" s="142">
        <f t="shared" si="8"/>
        <v>2021</v>
      </c>
      <c r="B36" s="142" t="str">
        <f t="shared" si="0"/>
        <v>FY2021</v>
      </c>
      <c r="D36" s="82" t="s">
        <v>129</v>
      </c>
      <c r="E36" s="70">
        <v>176.7</v>
      </c>
      <c r="F36" s="70">
        <v>367.7</v>
      </c>
      <c r="G36" s="70">
        <v>651.4</v>
      </c>
      <c r="H36" s="70">
        <v>17.5</v>
      </c>
      <c r="I36" s="70">
        <f>SUM(E36:F36)+H36</f>
        <v>561.9</v>
      </c>
      <c r="J36" s="70">
        <f t="shared" ref="J36:J40" si="10">SUM(E36:H36)</f>
        <v>1213.3</v>
      </c>
      <c r="K36" s="94" t="str">
        <f t="shared" si="6"/>
        <v>20</v>
      </c>
      <c r="L36" s="119"/>
    </row>
    <row r="37" spans="1:12" x14ac:dyDescent="0.2">
      <c r="A37" s="142">
        <f t="shared" si="8"/>
        <v>2021</v>
      </c>
      <c r="B37" s="142" t="str">
        <f t="shared" si="0"/>
        <v>FY2021</v>
      </c>
      <c r="D37" s="82" t="s">
        <v>130</v>
      </c>
      <c r="E37" s="70">
        <v>143.80000000000001</v>
      </c>
      <c r="F37" s="70">
        <v>270.39999999999998</v>
      </c>
      <c r="G37" s="70">
        <v>456.4</v>
      </c>
      <c r="H37" s="70">
        <v>13.5</v>
      </c>
      <c r="I37" s="70">
        <f>E37+F37+H37</f>
        <v>427.7</v>
      </c>
      <c r="J37" s="70">
        <f>SUM(E37:H37)</f>
        <v>884.09999999999991</v>
      </c>
      <c r="K37" s="94" t="str">
        <f t="shared" si="6"/>
        <v>20</v>
      </c>
      <c r="L37" s="119"/>
    </row>
    <row r="38" spans="1:12" x14ac:dyDescent="0.2">
      <c r="A38" s="142">
        <f t="shared" si="8"/>
        <v>2020</v>
      </c>
      <c r="B38" s="142" t="str">
        <f t="shared" si="0"/>
        <v>FY2020</v>
      </c>
      <c r="D38" s="84" t="s">
        <v>131</v>
      </c>
      <c r="E38" s="77">
        <v>116.3</v>
      </c>
      <c r="F38" s="77">
        <v>242.4</v>
      </c>
      <c r="G38" s="77">
        <v>407.5</v>
      </c>
      <c r="H38" s="77">
        <v>9</v>
      </c>
      <c r="I38" s="77">
        <f>E38+F38+H38</f>
        <v>367.7</v>
      </c>
      <c r="J38" s="77">
        <f>SUM(E38:H38)</f>
        <v>775.2</v>
      </c>
      <c r="K38" s="94" t="str">
        <f t="shared" si="6"/>
        <v>20</v>
      </c>
      <c r="L38" s="119"/>
    </row>
    <row r="39" spans="1:12" x14ac:dyDescent="0.2">
      <c r="A39" s="142">
        <f t="shared" si="8"/>
        <v>2020</v>
      </c>
      <c r="B39" s="142" t="str">
        <f t="shared" si="0"/>
        <v>FY2020</v>
      </c>
      <c r="D39" s="82" t="s">
        <v>132</v>
      </c>
      <c r="E39" s="70">
        <v>126.3</v>
      </c>
      <c r="F39" s="70">
        <v>255.2</v>
      </c>
      <c r="G39" s="70">
        <v>434.8</v>
      </c>
      <c r="H39" s="70">
        <v>12</v>
      </c>
      <c r="I39" s="70">
        <f>E39+F39+H39</f>
        <v>393.5</v>
      </c>
      <c r="J39" s="70">
        <f>SUM(E39:H39)</f>
        <v>828.3</v>
      </c>
      <c r="K39" s="91" t="str">
        <f t="shared" si="6"/>
        <v>20</v>
      </c>
    </row>
    <row r="40" spans="1:12" x14ac:dyDescent="0.2">
      <c r="A40" s="142">
        <f t="shared" si="8"/>
        <v>2020</v>
      </c>
      <c r="B40" s="142" t="str">
        <f t="shared" si="0"/>
        <v>FY2020</v>
      </c>
      <c r="D40" s="82" t="s">
        <v>133</v>
      </c>
      <c r="E40" s="70">
        <v>140.1</v>
      </c>
      <c r="F40" s="70">
        <v>332.3</v>
      </c>
      <c r="G40" s="70">
        <v>457.2</v>
      </c>
      <c r="H40" s="70">
        <v>11</v>
      </c>
      <c r="I40" s="70">
        <f>J40-G40</f>
        <v>483.39999999999992</v>
      </c>
      <c r="J40" s="70">
        <f t="shared" si="10"/>
        <v>940.59999999999991</v>
      </c>
      <c r="K40" s="94" t="str">
        <f t="shared" si="6"/>
        <v>19</v>
      </c>
      <c r="L40" s="119"/>
    </row>
    <row r="41" spans="1:12" x14ac:dyDescent="0.2">
      <c r="A41" s="142">
        <f t="shared" si="8"/>
        <v>2020</v>
      </c>
      <c r="B41" s="142" t="str">
        <f t="shared" si="0"/>
        <v>FY2020</v>
      </c>
      <c r="D41" s="82" t="s">
        <v>134</v>
      </c>
      <c r="E41" s="70">
        <v>131.6</v>
      </c>
      <c r="F41" s="70">
        <v>306.7</v>
      </c>
      <c r="G41" s="70">
        <v>413.4</v>
      </c>
      <c r="H41" s="70">
        <v>11.7</v>
      </c>
      <c r="I41" s="70">
        <f>J41-G41</f>
        <v>450</v>
      </c>
      <c r="J41" s="70">
        <v>863.4</v>
      </c>
      <c r="K41" s="94" t="str">
        <f t="shared" si="6"/>
        <v>19</v>
      </c>
      <c r="L41" s="119"/>
    </row>
    <row r="42" spans="1:12" x14ac:dyDescent="0.2">
      <c r="A42" s="142">
        <f t="shared" si="8"/>
        <v>2019</v>
      </c>
      <c r="B42" s="142" t="str">
        <f t="shared" si="0"/>
        <v>FY2019</v>
      </c>
      <c r="D42" s="84" t="s">
        <v>135</v>
      </c>
      <c r="E42" s="77">
        <v>146.69999999999999</v>
      </c>
      <c r="F42" s="77">
        <v>295.7</v>
      </c>
      <c r="G42" s="77">
        <v>409.5</v>
      </c>
      <c r="H42" s="77">
        <v>11.7</v>
      </c>
      <c r="I42" s="77">
        <v>454.1</v>
      </c>
      <c r="J42" s="77">
        <v>863.6</v>
      </c>
      <c r="K42" s="94" t="str">
        <f t="shared" si="6"/>
        <v>19</v>
      </c>
      <c r="L42" s="119"/>
    </row>
    <row r="43" spans="1:12" x14ac:dyDescent="0.2">
      <c r="A43" s="142">
        <f t="shared" si="8"/>
        <v>2019</v>
      </c>
      <c r="B43" s="142" t="str">
        <f t="shared" si="0"/>
        <v>FY2019</v>
      </c>
      <c r="D43" s="82" t="s">
        <v>136</v>
      </c>
      <c r="E43" s="70">
        <v>145.5</v>
      </c>
      <c r="F43" s="70">
        <v>277.10000000000002</v>
      </c>
      <c r="G43" s="70">
        <v>368.3</v>
      </c>
      <c r="H43" s="70">
        <v>8.1</v>
      </c>
      <c r="I43" s="70">
        <v>430.7</v>
      </c>
      <c r="J43" s="70">
        <v>799</v>
      </c>
      <c r="K43" s="91" t="str">
        <f t="shared" si="6"/>
        <v>19</v>
      </c>
    </row>
    <row r="44" spans="1:12" x14ac:dyDescent="0.2">
      <c r="A44" s="142">
        <f t="shared" si="8"/>
        <v>2019</v>
      </c>
      <c r="B44" s="142" t="str">
        <f t="shared" si="0"/>
        <v>FY2019</v>
      </c>
      <c r="D44" s="82" t="s">
        <v>137</v>
      </c>
      <c r="E44" s="70">
        <v>198.5</v>
      </c>
      <c r="F44" s="70">
        <v>299.8</v>
      </c>
      <c r="G44" s="70">
        <v>375.3</v>
      </c>
      <c r="H44" s="70">
        <v>8.1999999999999993</v>
      </c>
      <c r="I44" s="70">
        <v>506.5</v>
      </c>
      <c r="J44" s="70">
        <v>881.8</v>
      </c>
      <c r="K44" s="94" t="str">
        <f t="shared" si="6"/>
        <v>18</v>
      </c>
      <c r="L44" s="119"/>
    </row>
    <row r="45" spans="1:12" x14ac:dyDescent="0.2">
      <c r="A45" s="142">
        <f t="shared" si="8"/>
        <v>2019</v>
      </c>
      <c r="B45" s="142" t="str">
        <f t="shared" si="0"/>
        <v>FY2019</v>
      </c>
      <c r="D45" s="82" t="s">
        <v>138</v>
      </c>
      <c r="E45" s="70">
        <v>178.3</v>
      </c>
      <c r="F45" s="70">
        <v>308.10000000000002</v>
      </c>
      <c r="G45" s="70">
        <v>328.4</v>
      </c>
      <c r="H45" s="70">
        <v>8</v>
      </c>
      <c r="I45" s="70">
        <v>494.4</v>
      </c>
      <c r="J45" s="70">
        <v>822.8</v>
      </c>
      <c r="K45" s="94" t="str">
        <f t="shared" si="6"/>
        <v>18</v>
      </c>
      <c r="L45" s="119"/>
    </row>
    <row r="46" spans="1:12" x14ac:dyDescent="0.2">
      <c r="A46" s="142">
        <f t="shared" si="8"/>
        <v>2018</v>
      </c>
      <c r="B46" s="142" t="str">
        <f t="shared" si="0"/>
        <v>FY2018</v>
      </c>
      <c r="D46" s="84" t="s">
        <v>139</v>
      </c>
      <c r="E46" s="77">
        <v>179.8</v>
      </c>
      <c r="F46" s="77">
        <v>290</v>
      </c>
      <c r="G46" s="77">
        <v>351</v>
      </c>
      <c r="H46" s="77">
        <v>6.9</v>
      </c>
      <c r="I46" s="77">
        <v>476.7</v>
      </c>
      <c r="J46" s="77">
        <v>827.7</v>
      </c>
      <c r="K46" s="94" t="str">
        <f t="shared" si="6"/>
        <v>18</v>
      </c>
      <c r="L46" s="119"/>
    </row>
    <row r="47" spans="1:12" x14ac:dyDescent="0.2">
      <c r="A47" s="142">
        <f t="shared" si="8"/>
        <v>2018</v>
      </c>
      <c r="B47" s="142" t="str">
        <f t="shared" si="0"/>
        <v>FY2018</v>
      </c>
      <c r="D47" s="82" t="s">
        <v>140</v>
      </c>
      <c r="E47" s="70">
        <v>162.1</v>
      </c>
      <c r="F47" s="70">
        <v>280.8</v>
      </c>
      <c r="G47" s="70">
        <v>320</v>
      </c>
      <c r="H47" s="70">
        <v>4.3</v>
      </c>
      <c r="I47" s="70">
        <v>447.2</v>
      </c>
      <c r="J47" s="70">
        <v>767.2</v>
      </c>
      <c r="K47" s="91" t="str">
        <f t="shared" si="6"/>
        <v>18</v>
      </c>
    </row>
    <row r="48" spans="1:12" x14ac:dyDescent="0.2">
      <c r="A48" s="142">
        <f t="shared" si="8"/>
        <v>2018</v>
      </c>
      <c r="B48" s="142" t="str">
        <f t="shared" si="0"/>
        <v>FY2018</v>
      </c>
      <c r="D48" s="82" t="s">
        <v>141</v>
      </c>
      <c r="E48" s="70">
        <v>184.8</v>
      </c>
      <c r="F48" s="70">
        <v>305.5</v>
      </c>
      <c r="G48" s="70">
        <v>344.2</v>
      </c>
      <c r="H48" s="70">
        <v>8.9</v>
      </c>
      <c r="I48" s="70">
        <v>499.2</v>
      </c>
      <c r="J48" s="70">
        <v>843.4</v>
      </c>
      <c r="K48" s="94" t="str">
        <f t="shared" si="6"/>
        <v>17</v>
      </c>
      <c r="L48" s="119"/>
    </row>
    <row r="49" spans="1:13" x14ac:dyDescent="0.2">
      <c r="A49" s="142">
        <f t="shared" si="8"/>
        <v>2018</v>
      </c>
      <c r="B49" s="142" t="str">
        <f t="shared" si="0"/>
        <v>FY2018</v>
      </c>
      <c r="D49" s="82" t="s">
        <v>142</v>
      </c>
      <c r="E49" s="70">
        <v>155</v>
      </c>
      <c r="F49" s="70">
        <v>256</v>
      </c>
      <c r="G49" s="70">
        <v>278.5</v>
      </c>
      <c r="H49" s="70">
        <v>7</v>
      </c>
      <c r="I49" s="70">
        <v>418</v>
      </c>
      <c r="J49" s="70">
        <v>696.5</v>
      </c>
      <c r="K49" s="94" t="str">
        <f t="shared" si="6"/>
        <v>17</v>
      </c>
      <c r="L49" s="119"/>
    </row>
    <row r="51" spans="1:13" ht="22.5" x14ac:dyDescent="0.2">
      <c r="D51" s="202" t="s">
        <v>96</v>
      </c>
      <c r="E51" s="33" t="s">
        <v>175</v>
      </c>
      <c r="F51" s="33" t="s">
        <v>176</v>
      </c>
      <c r="G51" s="33" t="s">
        <v>177</v>
      </c>
      <c r="H51" s="33" t="s">
        <v>178</v>
      </c>
    </row>
    <row r="52" spans="1:13" x14ac:dyDescent="0.2">
      <c r="D52" s="203"/>
      <c r="E52" s="34" t="s">
        <v>172</v>
      </c>
      <c r="F52" s="34" t="s">
        <v>172</v>
      </c>
      <c r="G52" s="34" t="s">
        <v>172</v>
      </c>
      <c r="H52" s="34" t="s">
        <v>172</v>
      </c>
    </row>
    <row r="53" spans="1:13" x14ac:dyDescent="0.2">
      <c r="D53" s="84" t="s">
        <v>231</v>
      </c>
      <c r="E53" s="78">
        <v>7.0000000000000007E-2</v>
      </c>
      <c r="F53" s="78">
        <v>0.14000000000000001</v>
      </c>
      <c r="G53" s="78">
        <v>0.74</v>
      </c>
      <c r="H53" s="78">
        <v>0.05</v>
      </c>
    </row>
    <row r="54" spans="1:13" x14ac:dyDescent="0.2">
      <c r="D54" s="83" t="s">
        <v>221</v>
      </c>
      <c r="E54" s="103">
        <v>7.0000000000000007E-2</v>
      </c>
      <c r="F54" s="103">
        <v>0.15</v>
      </c>
      <c r="G54" s="103">
        <v>0.73</v>
      </c>
      <c r="H54" s="103">
        <v>0.05</v>
      </c>
    </row>
    <row r="55" spans="1:13" x14ac:dyDescent="0.2">
      <c r="D55" s="83" t="s">
        <v>107</v>
      </c>
      <c r="E55" s="103">
        <f>E16/$J$16</f>
        <v>7.6634002473599097E-2</v>
      </c>
      <c r="F55" s="103">
        <f t="shared" ref="F55:H55" si="11">F16/$J$16</f>
        <v>0.15345828180001905</v>
      </c>
      <c r="G55" s="103">
        <f t="shared" si="11"/>
        <v>0.7181524117591096</v>
      </c>
      <c r="H55" s="103">
        <f t="shared" si="11"/>
        <v>5.1755303967272383E-2</v>
      </c>
      <c r="J55" s="69"/>
      <c r="K55" s="69"/>
      <c r="L55" s="69"/>
      <c r="M55" s="69"/>
    </row>
    <row r="56" spans="1:13" x14ac:dyDescent="0.2">
      <c r="D56" s="83" t="s">
        <v>182</v>
      </c>
      <c r="E56" s="103">
        <v>0.08</v>
      </c>
      <c r="F56" s="103">
        <v>0.15</v>
      </c>
      <c r="G56" s="103">
        <v>0.72</v>
      </c>
      <c r="H56" s="103">
        <v>0.05</v>
      </c>
      <c r="J56" s="69"/>
      <c r="K56" s="69"/>
      <c r="L56" s="69"/>
      <c r="M56" s="69"/>
    </row>
    <row r="57" spans="1:13" x14ac:dyDescent="0.2">
      <c r="D57" s="84" t="s">
        <v>110</v>
      </c>
      <c r="E57" s="78">
        <v>0.08</v>
      </c>
      <c r="F57" s="78">
        <v>0.15</v>
      </c>
      <c r="G57" s="78">
        <v>0.72</v>
      </c>
      <c r="H57" s="78">
        <v>0.05</v>
      </c>
      <c r="J57" s="69"/>
      <c r="K57" s="69"/>
      <c r="L57" s="69"/>
      <c r="M57" s="69"/>
    </row>
    <row r="58" spans="1:13" x14ac:dyDescent="0.2">
      <c r="D58" s="83" t="s">
        <v>111</v>
      </c>
      <c r="E58" s="103">
        <v>7.0000000000000007E-2</v>
      </c>
      <c r="F58" s="103">
        <v>0.16</v>
      </c>
      <c r="G58" s="103">
        <f t="shared" ref="G58:H58" si="12">G19/$J$19</f>
        <v>0.71417187691553263</v>
      </c>
      <c r="H58" s="103">
        <f t="shared" si="12"/>
        <v>5.5780311388991054E-2</v>
      </c>
    </row>
    <row r="59" spans="1:13" x14ac:dyDescent="0.2">
      <c r="D59" s="83" t="s">
        <v>112</v>
      </c>
      <c r="E59" s="103">
        <v>0.09</v>
      </c>
      <c r="F59" s="103">
        <v>0.15</v>
      </c>
      <c r="G59" s="103">
        <v>0.7</v>
      </c>
      <c r="H59" s="103">
        <v>0.06</v>
      </c>
      <c r="J59" s="69"/>
      <c r="K59" s="69"/>
      <c r="L59" s="69"/>
      <c r="M59" s="69"/>
    </row>
    <row r="60" spans="1:13" x14ac:dyDescent="0.2">
      <c r="D60" s="83" t="s">
        <v>113</v>
      </c>
      <c r="E60" s="103">
        <f>E21/J21</f>
        <v>8.4549511518514045E-2</v>
      </c>
      <c r="F60" s="103">
        <f>F21/J21</f>
        <v>0.16210348570739355</v>
      </c>
      <c r="G60" s="103">
        <f>G21/J21</f>
        <v>0.69593535158605713</v>
      </c>
      <c r="H60" s="103">
        <f>H21/J21</f>
        <v>5.741165118803522E-2</v>
      </c>
      <c r="J60" s="69"/>
      <c r="K60" s="69"/>
      <c r="L60" s="69"/>
      <c r="M60" s="69"/>
    </row>
    <row r="61" spans="1:13" x14ac:dyDescent="0.2">
      <c r="D61" s="84" t="s">
        <v>114</v>
      </c>
      <c r="E61" s="78">
        <v>0.09</v>
      </c>
      <c r="F61" s="78">
        <v>0.17</v>
      </c>
      <c r="G61" s="78">
        <v>0.68</v>
      </c>
      <c r="H61" s="78">
        <v>0.06</v>
      </c>
      <c r="J61" s="69"/>
      <c r="K61" s="69"/>
      <c r="L61" s="69"/>
      <c r="M61" s="69"/>
    </row>
    <row r="62" spans="1:13" x14ac:dyDescent="0.2">
      <c r="D62" s="83" t="s">
        <v>115</v>
      </c>
      <c r="E62" s="103">
        <f>E23/$J$23</f>
        <v>9.4299639754185205E-2</v>
      </c>
      <c r="F62" s="103">
        <f t="shared" ref="F62:H62" si="13">F23/$J$23</f>
        <v>0.18033481669845305</v>
      </c>
      <c r="G62" s="103">
        <f t="shared" si="13"/>
        <v>0.66744366744366745</v>
      </c>
      <c r="H62" s="103">
        <f t="shared" si="13"/>
        <v>5.7921876103694286E-2</v>
      </c>
    </row>
    <row r="63" spans="1:13" x14ac:dyDescent="0.2">
      <c r="D63" s="83" t="s">
        <v>116</v>
      </c>
      <c r="E63" s="103">
        <f>E24/$J$24</f>
        <v>9.4785294652050142E-2</v>
      </c>
      <c r="F63" s="103">
        <f>F24/$J$24</f>
        <v>0.18302949548785655</v>
      </c>
      <c r="G63" s="103">
        <f>G24/$J$24</f>
        <v>0.66501120465144448</v>
      </c>
      <c r="H63" s="103">
        <f>H24/$J$24</f>
        <v>5.7174005208648779E-2</v>
      </c>
      <c r="J63" s="69"/>
      <c r="K63" s="69"/>
      <c r="L63" s="69"/>
      <c r="M63" s="69"/>
    </row>
    <row r="64" spans="1:13" x14ac:dyDescent="0.2">
      <c r="D64" s="83" t="s">
        <v>118</v>
      </c>
      <c r="E64" s="103">
        <f>E25/$J$25</f>
        <v>9.5257760341386194E-2</v>
      </c>
      <c r="F64" s="103">
        <f>F25/$J$25</f>
        <v>0.18170555440842451</v>
      </c>
      <c r="G64" s="103">
        <f>G25/$J$25</f>
        <v>0.66453300295959805</v>
      </c>
      <c r="H64" s="103">
        <f>H25/$J$25</f>
        <v>5.8503682290591226E-2</v>
      </c>
      <c r="J64" s="69"/>
      <c r="K64" s="69"/>
      <c r="L64" s="69"/>
      <c r="M64" s="69"/>
    </row>
    <row r="65" spans="4:13" x14ac:dyDescent="0.2">
      <c r="D65" s="84" t="s">
        <v>119</v>
      </c>
      <c r="E65" s="78">
        <f>E26/$J$26</f>
        <v>0.1016973125884017</v>
      </c>
      <c r="F65" s="78">
        <f>F26/$J$26</f>
        <v>0.18734087694483734</v>
      </c>
      <c r="G65" s="78">
        <f>G26/$J$26</f>
        <v>0.64978783592644973</v>
      </c>
      <c r="H65" s="78">
        <f>H26/$J$26</f>
        <v>6.1173974540311177E-2</v>
      </c>
      <c r="J65" s="69"/>
      <c r="K65" s="69"/>
      <c r="L65" s="69"/>
      <c r="M65" s="69"/>
    </row>
    <row r="66" spans="4:13" x14ac:dyDescent="0.2">
      <c r="D66" s="83" t="s">
        <v>120</v>
      </c>
      <c r="E66" s="103">
        <f>E27/$J$27</f>
        <v>0.11055030934549007</v>
      </c>
      <c r="F66" s="103">
        <f>F27/$J$27</f>
        <v>0.19781830022793875</v>
      </c>
      <c r="G66" s="103">
        <f>G27/$J$27</f>
        <v>0.63554216867469882</v>
      </c>
      <c r="H66" s="103">
        <f>H27/$J$27</f>
        <v>5.6089221751872358E-2</v>
      </c>
    </row>
    <row r="67" spans="4:13" x14ac:dyDescent="0.2">
      <c r="D67" s="83" t="s">
        <v>121</v>
      </c>
      <c r="E67" s="103">
        <f>E28/$J$28</f>
        <v>0.13865184891182114</v>
      </c>
      <c r="F67" s="103">
        <f>F28/$J$28</f>
        <v>0.20685321161606141</v>
      </c>
      <c r="G67" s="103">
        <f>G28/$J$28</f>
        <v>0.60719719521069004</v>
      </c>
      <c r="H67" s="103">
        <f>H28/$J$28</f>
        <v>4.7297744261427535E-2</v>
      </c>
      <c r="J67" s="69"/>
      <c r="K67" s="69"/>
      <c r="L67" s="69"/>
      <c r="M67" s="69"/>
    </row>
    <row r="68" spans="4:13" x14ac:dyDescent="0.2">
      <c r="D68" s="83" t="s">
        <v>122</v>
      </c>
      <c r="E68" s="103">
        <f>E29/$J$29</f>
        <v>0.11436862861820074</v>
      </c>
      <c r="F68" s="103">
        <f>F29/$J$29</f>
        <v>0.20581888533373019</v>
      </c>
      <c r="G68" s="103">
        <f>G29/$J$29</f>
        <v>0.62549296822680256</v>
      </c>
      <c r="H68" s="103">
        <f>H29/$J$29</f>
        <v>5.4319517821266462E-2</v>
      </c>
      <c r="J68" s="69"/>
      <c r="K68" s="69"/>
      <c r="L68" s="69"/>
      <c r="M68" s="69"/>
    </row>
    <row r="69" spans="4:13" x14ac:dyDescent="0.2">
      <c r="D69" s="84" t="s">
        <v>123</v>
      </c>
      <c r="E69" s="78">
        <f>E30/$J$30</f>
        <v>0.13816999010041012</v>
      </c>
      <c r="F69" s="78">
        <f>F30/$J$30</f>
        <v>0.22931692829868477</v>
      </c>
      <c r="G69" s="78">
        <f>G30/$J$30</f>
        <v>0.58089379154292176</v>
      </c>
      <c r="H69" s="78">
        <f>H30/$J$30</f>
        <v>5.1619290057983311E-2</v>
      </c>
      <c r="J69" s="69"/>
      <c r="K69" s="69"/>
      <c r="L69" s="69"/>
      <c r="M69" s="69"/>
    </row>
    <row r="70" spans="4:13" x14ac:dyDescent="0.2">
      <c r="D70" s="83" t="s">
        <v>124</v>
      </c>
      <c r="E70" s="103">
        <f>E31/$J$31</f>
        <v>0.13468707860712303</v>
      </c>
      <c r="F70" s="103">
        <f>F31/$J$31</f>
        <v>0.24399143333068932</v>
      </c>
      <c r="G70" s="103">
        <f>G31/$J$31</f>
        <v>0.5756325850717855</v>
      </c>
      <c r="H70" s="103">
        <f>H31/$J$31</f>
        <v>4.568890299040216E-2</v>
      </c>
    </row>
    <row r="71" spans="4:13" x14ac:dyDescent="0.2">
      <c r="D71" s="83" t="s">
        <v>125</v>
      </c>
      <c r="E71" s="103">
        <f>E32/$J$32</f>
        <v>0.13778861128038458</v>
      </c>
      <c r="F71" s="103">
        <f>F32/$J$32</f>
        <v>0.26068115647640328</v>
      </c>
      <c r="G71" s="103">
        <f>G32/$J$32</f>
        <v>0.56144627259800939</v>
      </c>
      <c r="H71" s="103">
        <f>H32/$J$32</f>
        <v>4.0083959645202789E-2</v>
      </c>
      <c r="J71" s="69"/>
      <c r="K71" s="69"/>
      <c r="L71" s="69"/>
      <c r="M71" s="69"/>
    </row>
    <row r="72" spans="4:13" x14ac:dyDescent="0.2">
      <c r="D72" s="83" t="s">
        <v>126</v>
      </c>
      <c r="E72" s="103">
        <f>E33/$J$33</f>
        <v>9.9884214588961809E-2</v>
      </c>
      <c r="F72" s="103">
        <f>F33/$J$33</f>
        <v>0.23543033577769204</v>
      </c>
      <c r="G72" s="103">
        <f>G33/$J$33</f>
        <v>0.62122732535700509</v>
      </c>
      <c r="H72" s="103">
        <f>H33/$J$33</f>
        <v>4.3458124276341187E-2</v>
      </c>
      <c r="J72" s="69"/>
      <c r="K72" s="69"/>
      <c r="L72" s="69"/>
      <c r="M72" s="69"/>
    </row>
    <row r="73" spans="4:13" x14ac:dyDescent="0.2">
      <c r="D73" s="84" t="s">
        <v>127</v>
      </c>
      <c r="E73" s="78">
        <f>E34/$J$34</f>
        <v>0.14031819945673266</v>
      </c>
      <c r="F73" s="78">
        <f>F34/$J$34</f>
        <v>0.25487000388048114</v>
      </c>
      <c r="G73" s="78">
        <f>G34/$J$34</f>
        <v>0.56282499029879707</v>
      </c>
      <c r="H73" s="78">
        <f>H34/$J$34</f>
        <v>4.1986806363989139E-2</v>
      </c>
      <c r="J73" s="69"/>
      <c r="K73" s="69"/>
      <c r="L73" s="69"/>
      <c r="M73" s="69"/>
    </row>
    <row r="74" spans="4:13" x14ac:dyDescent="0.2">
      <c r="D74" s="83" t="s">
        <v>128</v>
      </c>
      <c r="E74" s="103">
        <f>E35/$J$35</f>
        <v>0.14186046511627906</v>
      </c>
      <c r="F74" s="103">
        <f>F35/$J$35</f>
        <v>0.27646511627906978</v>
      </c>
      <c r="G74" s="103">
        <f>G35/$J$35</f>
        <v>0.54567441860465116</v>
      </c>
      <c r="H74" s="103">
        <f>H35/$J$35</f>
        <v>3.6000000000000004E-2</v>
      </c>
    </row>
    <row r="75" spans="4:13" x14ac:dyDescent="0.2">
      <c r="D75" s="83" t="s">
        <v>129</v>
      </c>
      <c r="E75" s="103">
        <f>E36/$J$36</f>
        <v>0.14563586911728343</v>
      </c>
      <c r="F75" s="103">
        <f>F36/$J$36</f>
        <v>0.30305777631253605</v>
      </c>
      <c r="G75" s="103">
        <f>G36/$J$36</f>
        <v>0.53688288139784057</v>
      </c>
      <c r="H75" s="103">
        <f>H36/$J$36</f>
        <v>1.44234731723399E-2</v>
      </c>
      <c r="J75" s="69"/>
      <c r="K75" s="69"/>
      <c r="L75" s="69"/>
      <c r="M75" s="69"/>
    </row>
    <row r="76" spans="4:13" x14ac:dyDescent="0.2">
      <c r="D76" s="83" t="s">
        <v>130</v>
      </c>
      <c r="E76" s="103">
        <f>E37/$J$37</f>
        <v>0.16265128379142635</v>
      </c>
      <c r="F76" s="103">
        <f>F37/$J$37</f>
        <v>0.30584775477887116</v>
      </c>
      <c r="G76" s="103">
        <f>G37/$J$37</f>
        <v>0.51623119556611241</v>
      </c>
      <c r="H76" s="103">
        <v>0.01</v>
      </c>
      <c r="J76" s="69"/>
      <c r="K76" s="69"/>
      <c r="L76" s="69"/>
      <c r="M76" s="69"/>
    </row>
    <row r="77" spans="4:13" x14ac:dyDescent="0.2">
      <c r="D77" s="84" t="s">
        <v>131</v>
      </c>
      <c r="E77" s="78">
        <v>0.1455515</v>
      </c>
      <c r="F77" s="78">
        <v>0.31529659999999998</v>
      </c>
      <c r="G77" s="78">
        <v>0.52744539999999995</v>
      </c>
      <c r="H77" s="78">
        <v>1.1706599999999999E-2</v>
      </c>
      <c r="J77" s="69"/>
      <c r="K77" s="69"/>
      <c r="L77" s="69"/>
      <c r="M77" s="69"/>
    </row>
    <row r="78" spans="4:13" x14ac:dyDescent="0.2">
      <c r="D78" s="83" t="s">
        <v>132</v>
      </c>
      <c r="E78" s="103">
        <v>0.14821124361158433</v>
      </c>
      <c r="F78" s="103">
        <v>0.31053784375760524</v>
      </c>
      <c r="G78" s="103">
        <v>0.52664881966415189</v>
      </c>
      <c r="H78" s="103">
        <v>1.4602092966658556E-2</v>
      </c>
    </row>
    <row r="79" spans="4:13" x14ac:dyDescent="0.2">
      <c r="D79" s="83" t="s">
        <v>133</v>
      </c>
      <c r="E79" s="103">
        <f>E40/$J$40</f>
        <v>0.14894748033170319</v>
      </c>
      <c r="F79" s="103">
        <f>F40/$J$40</f>
        <v>0.35328513714650228</v>
      </c>
      <c r="G79" s="103">
        <f>G40/$J$40</f>
        <v>0.48607271954071873</v>
      </c>
      <c r="H79" s="103">
        <f>H40/$J$40</f>
        <v>1.169466298107591E-2</v>
      </c>
      <c r="J79" s="69"/>
      <c r="K79" s="69"/>
      <c r="L79" s="69"/>
      <c r="M79" s="69"/>
    </row>
    <row r="80" spans="4:13" x14ac:dyDescent="0.2">
      <c r="D80" s="83" t="s">
        <v>134</v>
      </c>
      <c r="E80" s="103">
        <v>0.15</v>
      </c>
      <c r="F80" s="103">
        <v>0.36</v>
      </c>
      <c r="G80" s="103">
        <v>0.48</v>
      </c>
      <c r="H80" s="103">
        <v>0.01</v>
      </c>
      <c r="J80" s="69"/>
      <c r="K80" s="69"/>
      <c r="L80" s="69"/>
      <c r="M80" s="69"/>
    </row>
    <row r="81" spans="4:13" x14ac:dyDescent="0.2">
      <c r="D81" s="84" t="s">
        <v>135</v>
      </c>
      <c r="E81" s="78">
        <v>0.17</v>
      </c>
      <c r="F81" s="78">
        <v>0.34</v>
      </c>
      <c r="G81" s="78">
        <v>0.48</v>
      </c>
      <c r="H81" s="78">
        <v>0.01</v>
      </c>
      <c r="J81" s="69"/>
      <c r="K81" s="69"/>
      <c r="L81" s="69"/>
      <c r="M81" s="69"/>
    </row>
    <row r="82" spans="4:13" x14ac:dyDescent="0.2">
      <c r="D82" s="83" t="s">
        <v>136</v>
      </c>
      <c r="E82" s="103">
        <v>0.18</v>
      </c>
      <c r="F82" s="103">
        <v>0.35</v>
      </c>
      <c r="G82" s="103">
        <v>0.46</v>
      </c>
      <c r="H82" s="103">
        <v>0.01</v>
      </c>
    </row>
    <row r="83" spans="4:13" x14ac:dyDescent="0.2">
      <c r="D83" s="83" t="s">
        <v>137</v>
      </c>
      <c r="E83" s="103">
        <v>0.23</v>
      </c>
      <c r="F83" s="103">
        <v>0.34</v>
      </c>
      <c r="G83" s="103">
        <v>0.43</v>
      </c>
      <c r="H83" s="103">
        <v>0.01</v>
      </c>
      <c r="J83" s="69"/>
      <c r="K83" s="69"/>
      <c r="L83" s="69"/>
      <c r="M83" s="69"/>
    </row>
    <row r="84" spans="4:13" x14ac:dyDescent="0.2">
      <c r="D84" s="83" t="s">
        <v>138</v>
      </c>
      <c r="E84" s="103">
        <v>0.22</v>
      </c>
      <c r="F84" s="103">
        <v>0.37</v>
      </c>
      <c r="G84" s="103">
        <v>0.4</v>
      </c>
      <c r="H84" s="103">
        <v>0.01</v>
      </c>
      <c r="J84" s="69"/>
      <c r="K84" s="69"/>
      <c r="L84" s="69"/>
      <c r="M84" s="69"/>
    </row>
    <row r="85" spans="4:13" x14ac:dyDescent="0.2">
      <c r="D85" s="84" t="s">
        <v>139</v>
      </c>
      <c r="E85" s="78">
        <v>0.22</v>
      </c>
      <c r="F85" s="78">
        <v>0.35</v>
      </c>
      <c r="G85" s="78">
        <v>0.42</v>
      </c>
      <c r="H85" s="78">
        <v>0.01</v>
      </c>
      <c r="J85" s="69"/>
      <c r="K85" s="69"/>
      <c r="L85" s="69"/>
      <c r="M85" s="69"/>
    </row>
    <row r="86" spans="4:13" x14ac:dyDescent="0.2">
      <c r="D86" s="83" t="s">
        <v>140</v>
      </c>
      <c r="E86" s="103">
        <v>0.21</v>
      </c>
      <c r="F86" s="103">
        <v>0.37</v>
      </c>
      <c r="G86" s="103">
        <v>0.42</v>
      </c>
      <c r="H86" s="103">
        <v>0</v>
      </c>
    </row>
    <row r="87" spans="4:13" x14ac:dyDescent="0.2">
      <c r="D87" s="83" t="s">
        <v>141</v>
      </c>
      <c r="E87" s="103">
        <v>0.22</v>
      </c>
      <c r="F87" s="103">
        <v>0.36</v>
      </c>
      <c r="G87" s="103">
        <v>0.41</v>
      </c>
      <c r="H87" s="103">
        <v>0.01</v>
      </c>
      <c r="J87" s="69"/>
      <c r="K87" s="69"/>
      <c r="L87" s="69"/>
      <c r="M87" s="69"/>
    </row>
    <row r="88" spans="4:13" x14ac:dyDescent="0.2">
      <c r="D88" s="83" t="s">
        <v>142</v>
      </c>
      <c r="E88" s="103">
        <v>0.22</v>
      </c>
      <c r="F88" s="103">
        <v>0.37</v>
      </c>
      <c r="G88" s="103">
        <v>0.4</v>
      </c>
      <c r="H88" s="103">
        <v>0.01</v>
      </c>
      <c r="J88" s="69"/>
      <c r="K88" s="69"/>
      <c r="L88" s="69"/>
      <c r="M88" s="69"/>
    </row>
    <row r="89" spans="4:13" x14ac:dyDescent="0.2">
      <c r="E89" s="54"/>
      <c r="F89" s="54"/>
      <c r="G89" s="54"/>
      <c r="H89" s="54"/>
    </row>
    <row r="91" spans="4:13" ht="15" x14ac:dyDescent="0.2">
      <c r="D91" s="138" t="s">
        <v>260</v>
      </c>
    </row>
    <row r="93" spans="4:13" ht="22.5" x14ac:dyDescent="0.2">
      <c r="D93" s="202" t="s">
        <v>96</v>
      </c>
      <c r="E93" s="33" t="s">
        <v>175</v>
      </c>
      <c r="F93" s="33" t="s">
        <v>176</v>
      </c>
      <c r="G93" s="33" t="s">
        <v>177</v>
      </c>
      <c r="H93" s="33" t="s">
        <v>178</v>
      </c>
      <c r="I93" s="33" t="s">
        <v>179</v>
      </c>
      <c r="J93" s="33" t="s">
        <v>180</v>
      </c>
    </row>
    <row r="94" spans="4:13" x14ac:dyDescent="0.2">
      <c r="D94" s="203"/>
      <c r="E94" s="34" t="s">
        <v>181</v>
      </c>
      <c r="F94" s="34" t="s">
        <v>181</v>
      </c>
      <c r="G94" s="34" t="s">
        <v>181</v>
      </c>
      <c r="H94" s="34" t="s">
        <v>181</v>
      </c>
      <c r="I94" s="34" t="s">
        <v>181</v>
      </c>
      <c r="J94" s="34" t="s">
        <v>181</v>
      </c>
    </row>
    <row r="95" spans="4:13" x14ac:dyDescent="0.2">
      <c r="D95" s="84" t="s">
        <v>235</v>
      </c>
      <c r="E95" s="77">
        <f>SUMIFS(E$14:E$49,$B$14:$B$49,$D95)</f>
        <v>574.4</v>
      </c>
      <c r="F95" s="77">
        <f t="shared" ref="F95:H103" si="14">SUMIFS(F$14:F$49,$B$14:$B$49,$D95)</f>
        <v>1201.1999999999998</v>
      </c>
      <c r="G95" s="77">
        <f t="shared" si="14"/>
        <v>5936.4</v>
      </c>
      <c r="H95" s="77">
        <f t="shared" si="14"/>
        <v>407.19999999999993</v>
      </c>
      <c r="I95" s="77">
        <f>E95+F95+H95</f>
        <v>2182.7999999999997</v>
      </c>
      <c r="J95" s="77">
        <f>I95+G95</f>
        <v>8119.1999999999989</v>
      </c>
    </row>
    <row r="96" spans="4:13" x14ac:dyDescent="0.2">
      <c r="D96" s="82" t="s">
        <v>236</v>
      </c>
      <c r="E96" s="154">
        <f t="shared" ref="E96:E103" si="15">SUMIFS(E$14:E$49,$B$14:$B$49,$D96)</f>
        <v>565.90000000000009</v>
      </c>
      <c r="F96" s="154">
        <f t="shared" si="14"/>
        <v>1083.4000000000001</v>
      </c>
      <c r="G96" s="154">
        <f t="shared" si="14"/>
        <v>4996.0999999999995</v>
      </c>
      <c r="H96" s="154">
        <f t="shared" si="14"/>
        <v>392.7</v>
      </c>
      <c r="I96" s="154">
        <f t="shared" ref="I96:I103" si="16">E96+F96+H96</f>
        <v>2042.0000000000002</v>
      </c>
      <c r="J96" s="154">
        <f t="shared" ref="J96:J103" si="17">I96+G96</f>
        <v>7038.0999999999995</v>
      </c>
    </row>
    <row r="97" spans="4:10" x14ac:dyDescent="0.2">
      <c r="D97" s="82" t="s">
        <v>237</v>
      </c>
      <c r="E97" s="154">
        <f t="shared" si="15"/>
        <v>570.29999999999995</v>
      </c>
      <c r="F97" s="154">
        <f t="shared" si="14"/>
        <v>1101.3</v>
      </c>
      <c r="G97" s="154">
        <f t="shared" si="14"/>
        <v>4100</v>
      </c>
      <c r="H97" s="154">
        <f t="shared" si="14"/>
        <v>358.5</v>
      </c>
      <c r="I97" s="154">
        <f t="shared" si="16"/>
        <v>2030.1</v>
      </c>
      <c r="J97" s="154">
        <f t="shared" si="17"/>
        <v>6130.1</v>
      </c>
    </row>
    <row r="98" spans="4:10" x14ac:dyDescent="0.2">
      <c r="D98" s="82" t="s">
        <v>238</v>
      </c>
      <c r="E98" s="154">
        <f t="shared" si="15"/>
        <v>642.90000000000009</v>
      </c>
      <c r="F98" s="154">
        <f t="shared" si="14"/>
        <v>1097.1999999999998</v>
      </c>
      <c r="G98" s="154">
        <f t="shared" si="14"/>
        <v>3458</v>
      </c>
      <c r="H98" s="154">
        <f t="shared" si="14"/>
        <v>299.89999999999998</v>
      </c>
      <c r="I98" s="154">
        <f t="shared" si="16"/>
        <v>2040</v>
      </c>
      <c r="J98" s="154">
        <f t="shared" si="17"/>
        <v>5498</v>
      </c>
    </row>
    <row r="99" spans="4:10" x14ac:dyDescent="0.2">
      <c r="D99" s="83" t="s">
        <v>239</v>
      </c>
      <c r="E99" s="154">
        <f t="shared" si="15"/>
        <v>698.1</v>
      </c>
      <c r="F99" s="154">
        <f t="shared" si="14"/>
        <v>1321.9</v>
      </c>
      <c r="G99" s="154">
        <f t="shared" si="14"/>
        <v>3181.2</v>
      </c>
      <c r="H99" s="154">
        <f t="shared" si="14"/>
        <v>246.10000000000002</v>
      </c>
      <c r="I99" s="154">
        <f t="shared" si="16"/>
        <v>2266.1</v>
      </c>
      <c r="J99" s="154">
        <f t="shared" si="17"/>
        <v>5447.2999999999993</v>
      </c>
    </row>
    <row r="100" spans="4:10" x14ac:dyDescent="0.2">
      <c r="D100" s="82" t="s">
        <v>240</v>
      </c>
      <c r="E100" s="154">
        <f t="shared" si="15"/>
        <v>653.79999999999995</v>
      </c>
      <c r="F100" s="154">
        <f t="shared" si="14"/>
        <v>1263.6999999999998</v>
      </c>
      <c r="G100" s="154">
        <f t="shared" si="14"/>
        <v>2419.6000000000004</v>
      </c>
      <c r="H100" s="154">
        <f t="shared" si="14"/>
        <v>123.80000000000001</v>
      </c>
      <c r="I100" s="154">
        <f t="shared" si="16"/>
        <v>2041.2999999999997</v>
      </c>
      <c r="J100" s="154">
        <f t="shared" si="17"/>
        <v>4460.8999999999996</v>
      </c>
    </row>
    <row r="101" spans="4:10" x14ac:dyDescent="0.2">
      <c r="D101" s="82" t="s">
        <v>241</v>
      </c>
      <c r="E101" s="154">
        <f t="shared" si="15"/>
        <v>514.29999999999995</v>
      </c>
      <c r="F101" s="154">
        <f t="shared" si="14"/>
        <v>1136.6000000000001</v>
      </c>
      <c r="G101" s="154">
        <f t="shared" si="14"/>
        <v>1712.9</v>
      </c>
      <c r="H101" s="154">
        <f t="shared" si="14"/>
        <v>43.7</v>
      </c>
      <c r="I101" s="154">
        <f t="shared" si="16"/>
        <v>1694.6000000000001</v>
      </c>
      <c r="J101" s="154">
        <f t="shared" si="17"/>
        <v>3407.5</v>
      </c>
    </row>
    <row r="102" spans="4:10" x14ac:dyDescent="0.2">
      <c r="D102" s="82" t="s">
        <v>242</v>
      </c>
      <c r="E102" s="154">
        <f t="shared" si="15"/>
        <v>669</v>
      </c>
      <c r="F102" s="154">
        <f t="shared" si="14"/>
        <v>1180.6999999999998</v>
      </c>
      <c r="G102" s="154">
        <f t="shared" si="14"/>
        <v>1481.5</v>
      </c>
      <c r="H102" s="154">
        <f t="shared" si="14"/>
        <v>36</v>
      </c>
      <c r="I102" s="154">
        <f t="shared" si="16"/>
        <v>1885.6999999999998</v>
      </c>
      <c r="J102" s="154">
        <f t="shared" si="17"/>
        <v>3367.2</v>
      </c>
    </row>
    <row r="103" spans="4:10" x14ac:dyDescent="0.2">
      <c r="D103" s="83" t="s">
        <v>243</v>
      </c>
      <c r="E103" s="154">
        <f t="shared" si="15"/>
        <v>681.7</v>
      </c>
      <c r="F103" s="154">
        <f t="shared" si="14"/>
        <v>1132.3</v>
      </c>
      <c r="G103" s="154">
        <f t="shared" si="14"/>
        <v>1293.7</v>
      </c>
      <c r="H103" s="154">
        <f t="shared" si="14"/>
        <v>27.1</v>
      </c>
      <c r="I103" s="154">
        <f t="shared" si="16"/>
        <v>1841.1</v>
      </c>
      <c r="J103" s="154">
        <f t="shared" si="17"/>
        <v>3134.8</v>
      </c>
    </row>
    <row r="105" spans="4:10" ht="22.5" x14ac:dyDescent="0.2">
      <c r="D105" s="202" t="s">
        <v>96</v>
      </c>
      <c r="E105" s="33" t="s">
        <v>175</v>
      </c>
      <c r="F105" s="33" t="s">
        <v>176</v>
      </c>
      <c r="G105" s="33" t="s">
        <v>177</v>
      </c>
      <c r="H105" s="33" t="s">
        <v>178</v>
      </c>
    </row>
    <row r="106" spans="4:10" x14ac:dyDescent="0.2">
      <c r="D106" s="203"/>
      <c r="E106" s="34" t="s">
        <v>172</v>
      </c>
      <c r="F106" s="34" t="s">
        <v>172</v>
      </c>
      <c r="G106" s="34" t="s">
        <v>172</v>
      </c>
      <c r="H106" s="34" t="s">
        <v>172</v>
      </c>
    </row>
    <row r="107" spans="4:10" x14ac:dyDescent="0.2">
      <c r="D107" s="84" t="str">
        <f>D95</f>
        <v>FY2026</v>
      </c>
      <c r="E107" s="78">
        <f>E95/$J95</f>
        <v>7.0745886294216187E-2</v>
      </c>
      <c r="F107" s="78">
        <f t="shared" ref="F107:H107" si="18">F95/$J95</f>
        <v>0.14794561040496601</v>
      </c>
      <c r="G107" s="78">
        <f t="shared" si="18"/>
        <v>0.73115577889447236</v>
      </c>
      <c r="H107" s="78">
        <f t="shared" si="18"/>
        <v>5.0152724406345453E-2</v>
      </c>
    </row>
    <row r="108" spans="4:10" x14ac:dyDescent="0.2">
      <c r="D108" s="83" t="str">
        <f t="shared" ref="D108:D115" si="19">D96</f>
        <v>FY2025</v>
      </c>
      <c r="E108" s="103">
        <f t="shared" ref="E108:H108" si="20">E96/$J96</f>
        <v>8.040522300052573E-2</v>
      </c>
      <c r="F108" s="103">
        <f t="shared" si="20"/>
        <v>0.15393359003140056</v>
      </c>
      <c r="G108" s="103">
        <f t="shared" si="20"/>
        <v>0.70986487830522438</v>
      </c>
      <c r="H108" s="103">
        <f t="shared" si="20"/>
        <v>5.5796308662849355E-2</v>
      </c>
    </row>
    <row r="109" spans="4:10" x14ac:dyDescent="0.2">
      <c r="D109" s="83" t="str">
        <f t="shared" si="19"/>
        <v>FY2024</v>
      </c>
      <c r="E109" s="103">
        <f>E97/$J97</f>
        <v>9.3032740085806087E-2</v>
      </c>
      <c r="F109" s="103">
        <f t="shared" ref="F109:H109" si="21">F97/$J97</f>
        <v>0.17965449177011791</v>
      </c>
      <c r="G109" s="103">
        <f t="shared" si="21"/>
        <v>0.66883085104647555</v>
      </c>
      <c r="H109" s="103">
        <f t="shared" si="21"/>
        <v>5.848191709760036E-2</v>
      </c>
    </row>
    <row r="110" spans="4:10" x14ac:dyDescent="0.2">
      <c r="D110" s="83" t="str">
        <f t="shared" si="19"/>
        <v>FY2023</v>
      </c>
      <c r="E110" s="103">
        <f t="shared" ref="E110:H110" si="22">E98/$J98</f>
        <v>0.11693343033830486</v>
      </c>
      <c r="F110" s="103">
        <f t="shared" si="22"/>
        <v>0.1995634776282284</v>
      </c>
      <c r="G110" s="103">
        <f t="shared" si="22"/>
        <v>0.62895598399417973</v>
      </c>
      <c r="H110" s="103">
        <f t="shared" si="22"/>
        <v>5.4547108039287008E-2</v>
      </c>
    </row>
    <row r="111" spans="4:10" x14ac:dyDescent="0.2">
      <c r="D111" s="83" t="str">
        <f t="shared" si="19"/>
        <v>FY2022</v>
      </c>
      <c r="E111" s="103">
        <f t="shared" ref="E111:H111" si="23">E99/$J99</f>
        <v>0.12815523286765923</v>
      </c>
      <c r="F111" s="103">
        <f t="shared" si="23"/>
        <v>0.24267068088777932</v>
      </c>
      <c r="G111" s="103">
        <f t="shared" si="23"/>
        <v>0.5839957410093074</v>
      </c>
      <c r="H111" s="103">
        <f t="shared" si="23"/>
        <v>4.5178345235254172E-2</v>
      </c>
    </row>
    <row r="112" spans="4:10" x14ac:dyDescent="0.2">
      <c r="D112" s="83" t="str">
        <f t="shared" si="19"/>
        <v>FY2021</v>
      </c>
      <c r="E112" s="103">
        <f t="shared" ref="E112:H112" si="24">E100/$J100</f>
        <v>0.14656235288843059</v>
      </c>
      <c r="F112" s="103">
        <f>F100/$J100</f>
        <v>0.28328364231433117</v>
      </c>
      <c r="G112" s="103">
        <f t="shared" si="24"/>
        <v>0.54240175749288277</v>
      </c>
      <c r="H112" s="103">
        <f t="shared" si="24"/>
        <v>2.7752247304355628E-2</v>
      </c>
    </row>
    <row r="113" spans="4:8" x14ac:dyDescent="0.2">
      <c r="D113" s="83" t="str">
        <f t="shared" si="19"/>
        <v>FY2020</v>
      </c>
      <c r="E113" s="103">
        <f t="shared" ref="E113:H113" si="25">E101/$J101</f>
        <v>0.15093176815847395</v>
      </c>
      <c r="F113" s="103">
        <f t="shared" si="25"/>
        <v>0.33355832721936907</v>
      </c>
      <c r="G113" s="103">
        <f t="shared" si="25"/>
        <v>0.50268525311812184</v>
      </c>
      <c r="H113" s="103">
        <f t="shared" si="25"/>
        <v>1.2824651504035217E-2</v>
      </c>
    </row>
    <row r="114" spans="4:8" x14ac:dyDescent="0.2">
      <c r="D114" s="83" t="str">
        <f t="shared" si="19"/>
        <v>FY2019</v>
      </c>
      <c r="E114" s="103">
        <f t="shared" ref="E114:H114" si="26">E102/$J102</f>
        <v>0.19868139700641482</v>
      </c>
      <c r="F114" s="103">
        <f t="shared" si="26"/>
        <v>0.35064742219054401</v>
      </c>
      <c r="G114" s="103">
        <f t="shared" si="26"/>
        <v>0.43997980517937757</v>
      </c>
      <c r="H114" s="103">
        <f t="shared" si="26"/>
        <v>1.0691375623663579E-2</v>
      </c>
    </row>
    <row r="115" spans="4:8" x14ac:dyDescent="0.2">
      <c r="D115" s="83" t="str">
        <f t="shared" si="19"/>
        <v>FY2018</v>
      </c>
      <c r="E115" s="103">
        <f t="shared" ref="E115:H115" si="27">E103/$J103</f>
        <v>0.21746203904555314</v>
      </c>
      <c r="F115" s="103">
        <f t="shared" si="27"/>
        <v>0.36120326655608009</v>
      </c>
      <c r="G115" s="103">
        <f t="shared" si="27"/>
        <v>0.41268980477223427</v>
      </c>
      <c r="H115" s="103">
        <f t="shared" si="27"/>
        <v>8.6448896261324491E-3</v>
      </c>
    </row>
    <row r="116" spans="4:8" x14ac:dyDescent="0.2">
      <c r="E116"/>
      <c r="F116"/>
      <c r="G116"/>
      <c r="H116"/>
    </row>
  </sheetData>
  <mergeCells count="5">
    <mergeCell ref="D12:D13"/>
    <mergeCell ref="D51:D52"/>
    <mergeCell ref="K12:K13"/>
    <mergeCell ref="D93:D94"/>
    <mergeCell ref="D105:D106"/>
  </mergeCells>
  <phoneticPr fontId="32" type="noConversion"/>
  <pageMargins left="0.7" right="0.7" top="0.75" bottom="0.75" header="0.3" footer="0.3"/>
  <pageSetup paperSize="9" orientation="portrait" r:id="rId1"/>
  <ignoredErrors>
    <ignoredError sqref="I32 I36"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K83"/>
  <sheetViews>
    <sheetView showGridLines="0" zoomScale="115" zoomScaleNormal="115" workbookViewId="0">
      <pane ySplit="7" topLeftCell="A8" activePane="bottomLeft" state="frozen"/>
      <selection activeCell="L22" sqref="L22"/>
      <selection pane="bottomLeft" activeCell="C1" sqref="C1"/>
    </sheetView>
  </sheetViews>
  <sheetFormatPr defaultRowHeight="12" x14ac:dyDescent="0.2"/>
  <cols>
    <col min="1" max="2" width="9.140625" style="140" hidden="1" customWidth="1"/>
    <col min="3" max="3" width="7.140625" customWidth="1"/>
    <col min="4" max="5" width="11.42578125" customWidth="1"/>
    <col min="6" max="6" width="11.42578125" style="5" customWidth="1"/>
    <col min="7" max="7" width="11.42578125" customWidth="1"/>
    <col min="8" max="8" width="7.5703125" customWidth="1"/>
    <col min="9" max="9" width="11.42578125" customWidth="1"/>
    <col min="10" max="10" width="9.140625" style="90"/>
  </cols>
  <sheetData>
    <row r="1" spans="1:11" x14ac:dyDescent="0.2">
      <c r="A1" s="141" t="s">
        <v>234</v>
      </c>
      <c r="B1" s="142"/>
    </row>
    <row r="2" spans="1:11" ht="51" customHeight="1" x14ac:dyDescent="0.2">
      <c r="A2" s="153"/>
      <c r="B2" s="153"/>
    </row>
    <row r="3" spans="1:11" x14ac:dyDescent="0.2">
      <c r="A3" s="153"/>
      <c r="B3" s="153"/>
    </row>
    <row r="4" spans="1:11" ht="15" x14ac:dyDescent="0.2">
      <c r="A4" s="153"/>
      <c r="B4" s="153"/>
      <c r="D4" s="138" t="s">
        <v>225</v>
      </c>
    </row>
    <row r="5" spans="1:11" x14ac:dyDescent="0.2">
      <c r="A5" s="153"/>
      <c r="B5" s="153"/>
    </row>
    <row r="6" spans="1:11" x14ac:dyDescent="0.2">
      <c r="A6" s="153"/>
      <c r="B6" s="153"/>
      <c r="D6" s="202" t="s">
        <v>96</v>
      </c>
      <c r="E6" s="202" t="s">
        <v>183</v>
      </c>
      <c r="F6" s="213" t="s">
        <v>184</v>
      </c>
      <c r="G6" s="214"/>
      <c r="I6" s="209" t="s">
        <v>185</v>
      </c>
      <c r="J6" s="197" t="s">
        <v>101</v>
      </c>
    </row>
    <row r="7" spans="1:11" ht="22.5" customHeight="1" x14ac:dyDescent="0.2">
      <c r="A7" s="153"/>
      <c r="B7" s="153"/>
      <c r="D7" s="203"/>
      <c r="E7" s="203"/>
      <c r="F7" s="35" t="s">
        <v>104</v>
      </c>
      <c r="G7" s="34" t="s">
        <v>105</v>
      </c>
      <c r="I7" s="210"/>
      <c r="J7" s="197"/>
    </row>
    <row r="8" spans="1:11" ht="12" customHeight="1" x14ac:dyDescent="0.2">
      <c r="A8" s="153">
        <v>2026</v>
      </c>
      <c r="B8" s="142" t="str">
        <f>$A$1&amp;A8</f>
        <v>FY2026</v>
      </c>
      <c r="D8" s="157" t="s">
        <v>231</v>
      </c>
      <c r="E8" s="79">
        <v>1677.2</v>
      </c>
      <c r="F8" s="63">
        <f t="shared" ref="F8:F13" si="0">(E8-E9)/E9</f>
        <v>0.19577926707543145</v>
      </c>
      <c r="G8" s="63">
        <f t="shared" ref="G8:G13" si="1">(E8-E12)/E12</f>
        <v>0.22575458598260623</v>
      </c>
      <c r="I8" s="63">
        <f>E8/('Total Market by Category Rev'!G6+'Total Market by Category Rev'!H6)</f>
        <v>0.74297864800212632</v>
      </c>
      <c r="J8" s="91"/>
      <c r="K8" s="81"/>
    </row>
    <row r="9" spans="1:11" ht="12" customHeight="1" x14ac:dyDescent="0.2">
      <c r="A9" s="142">
        <v>2026</v>
      </c>
      <c r="B9" s="142" t="str">
        <f>$A$1&amp;A9</f>
        <v>FY2026</v>
      </c>
      <c r="D9" s="158" t="s">
        <v>221</v>
      </c>
      <c r="E9" s="155">
        <v>1402.6</v>
      </c>
      <c r="F9" s="104">
        <f t="shared" si="0"/>
        <v>-7.0941246605285904E-2</v>
      </c>
      <c r="G9" s="104">
        <f t="shared" si="1"/>
        <v>0.20384516350527854</v>
      </c>
      <c r="I9" s="104">
        <f>E9/('Total Market by Category Rev'!G7+'Total Market by Category Rev'!H7)</f>
        <v>0.7320841380030273</v>
      </c>
      <c r="J9" s="91"/>
      <c r="K9" s="81"/>
    </row>
    <row r="10" spans="1:11" ht="12" customHeight="1" x14ac:dyDescent="0.2">
      <c r="A10" s="142">
        <v>2026</v>
      </c>
      <c r="B10" s="142" t="str">
        <f>$A$1&amp;A10</f>
        <v>FY2026</v>
      </c>
      <c r="D10" s="158" t="s">
        <v>107</v>
      </c>
      <c r="E10" s="155">
        <v>1509.7</v>
      </c>
      <c r="F10" s="104">
        <f t="shared" si="0"/>
        <v>0.12087014626178628</v>
      </c>
      <c r="G10" s="104">
        <f t="shared" si="1"/>
        <v>0.15358752960953617</v>
      </c>
      <c r="I10" s="104">
        <f>E10/('Total Market by Category Rev'!G8+'Total Market by Category Rev'!H8)</f>
        <v>0.7181524117591096</v>
      </c>
      <c r="J10" s="92"/>
      <c r="K10" s="81"/>
    </row>
    <row r="11" spans="1:11" ht="12" customHeight="1" x14ac:dyDescent="0.2">
      <c r="A11" s="142">
        <v>2026</v>
      </c>
      <c r="B11" s="142" t="str">
        <f t="shared" ref="B11:B43" si="2">$A$1&amp;A11</f>
        <v>FY2026</v>
      </c>
      <c r="D11" s="158" t="s">
        <v>182</v>
      </c>
      <c r="E11" s="155">
        <v>1346.9</v>
      </c>
      <c r="F11" s="104">
        <f t="shared" si="0"/>
        <v>-1.5639845063217032E-2</v>
      </c>
      <c r="G11" s="104">
        <f t="shared" si="1"/>
        <v>0.16715771230502607</v>
      </c>
      <c r="I11" s="104">
        <v>0.72399999999999998</v>
      </c>
      <c r="J11" s="92"/>
      <c r="K11" s="81"/>
    </row>
    <row r="12" spans="1:11" ht="12" customHeight="1" x14ac:dyDescent="0.2">
      <c r="A12" s="142">
        <v>2025</v>
      </c>
      <c r="B12" s="142" t="str">
        <f t="shared" si="2"/>
        <v>FY2025</v>
      </c>
      <c r="D12" s="157" t="s">
        <v>110</v>
      </c>
      <c r="E12" s="79">
        <v>1368.3</v>
      </c>
      <c r="F12" s="63">
        <f t="shared" si="0"/>
        <v>0.17440563041798993</v>
      </c>
      <c r="G12" s="63">
        <f t="shared" si="1"/>
        <v>0.25348112861854166</v>
      </c>
      <c r="I12" s="63">
        <f>E12/('Total Market by Category Rev'!G10+'Total Market by Category Rev'!H10)</f>
        <v>0.72297368699144038</v>
      </c>
      <c r="J12" s="92"/>
      <c r="K12" s="81"/>
    </row>
    <row r="13" spans="1:11" ht="12" customHeight="1" x14ac:dyDescent="0.2">
      <c r="A13" s="142">
        <v>2025</v>
      </c>
      <c r="B13" s="142" t="str">
        <f t="shared" si="2"/>
        <v>FY2025</v>
      </c>
      <c r="D13" s="158" t="s">
        <v>111</v>
      </c>
      <c r="E13" s="155">
        <f>'General Display by Type'!G19</f>
        <v>1165.0999999999999</v>
      </c>
      <c r="F13" s="104">
        <f t="shared" si="0"/>
        <v>-0.10972721020860406</v>
      </c>
      <c r="G13" s="104">
        <f t="shared" si="1"/>
        <v>0.23304053338977662</v>
      </c>
      <c r="I13" s="104">
        <f>E13/('Total Market by Category Rev'!G11+'Total Market by Category Rev'!H11)</f>
        <v>0.71412810297272444</v>
      </c>
      <c r="J13" s="91"/>
      <c r="K13" s="81"/>
    </row>
    <row r="14" spans="1:11" ht="12" customHeight="1" x14ac:dyDescent="0.2">
      <c r="A14" s="142">
        <v>2025</v>
      </c>
      <c r="B14" s="142" t="str">
        <f t="shared" si="2"/>
        <v>FY2025</v>
      </c>
      <c r="D14" s="158" t="s">
        <v>112</v>
      </c>
      <c r="E14" s="155">
        <v>1308.7</v>
      </c>
      <c r="F14" s="104">
        <f t="shared" ref="F14" si="3">(E14-E15)/E15</f>
        <v>0.13405545927209708</v>
      </c>
      <c r="G14" s="104">
        <f t="shared" ref="G14" si="4">(E14-E18)/E18</f>
        <v>0.19189435336976324</v>
      </c>
      <c r="I14" s="104">
        <f>E14/('Total Market by Category Rev'!G12+'Total Market by Category Rev'!H12)</f>
        <v>0.70519452527211979</v>
      </c>
      <c r="J14" s="92"/>
      <c r="K14" s="81"/>
    </row>
    <row r="15" spans="1:11" ht="12" customHeight="1" x14ac:dyDescent="0.2">
      <c r="A15" s="142">
        <v>2025</v>
      </c>
      <c r="B15" s="142" t="str">
        <f t="shared" si="2"/>
        <v>FY2025</v>
      </c>
      <c r="D15" s="158" t="s">
        <v>113</v>
      </c>
      <c r="E15" s="155">
        <v>1154</v>
      </c>
      <c r="F15" s="104">
        <f t="shared" ref="F15:F19" si="5">(E15-E16)/E16</f>
        <v>5.7163796262367256E-2</v>
      </c>
      <c r="G15" s="104">
        <f t="shared" ref="G15" si="6">(E15-E19)/E19</f>
        <v>0.19523562920766444</v>
      </c>
      <c r="I15" s="104">
        <f>E15/('Total Market by Category Rev'!G13+'Total Market by Category Rev'!H13)</f>
        <v>0.69593535158605713</v>
      </c>
      <c r="J15" s="92"/>
      <c r="K15" s="81"/>
    </row>
    <row r="16" spans="1:11" ht="12" customHeight="1" x14ac:dyDescent="0.2">
      <c r="A16" s="142">
        <v>2024</v>
      </c>
      <c r="B16" s="142" t="str">
        <f t="shared" si="2"/>
        <v>FY2024</v>
      </c>
      <c r="D16" s="157" t="s">
        <v>114</v>
      </c>
      <c r="E16" s="79">
        <v>1091.5999999999999</v>
      </c>
      <c r="F16" s="63">
        <f t="shared" ref="F16" si="7">(E16-E17)/E17</f>
        <v>0.1552545242882844</v>
      </c>
      <c r="G16" s="63">
        <f>(E16-E20)/E20</f>
        <v>0.18807139747496732</v>
      </c>
      <c r="I16" s="63">
        <f>E16/('Total Market by Category Rev'!G14+'Total Market by Category Rev'!H14)</f>
        <v>0.67788610817860018</v>
      </c>
      <c r="J16" s="92"/>
      <c r="K16" s="81"/>
    </row>
    <row r="17" spans="1:11" ht="12" customHeight="1" x14ac:dyDescent="0.2">
      <c r="A17" s="142">
        <v>2024</v>
      </c>
      <c r="B17" s="142" t="str">
        <f t="shared" si="2"/>
        <v>FY2024</v>
      </c>
      <c r="D17" s="158" t="s">
        <v>115</v>
      </c>
      <c r="E17" s="155">
        <v>944.9</v>
      </c>
      <c r="F17" s="104">
        <f t="shared" si="5"/>
        <v>-0.1394353369763206</v>
      </c>
      <c r="G17" s="104">
        <f>(E17-E21)/E21</f>
        <v>0.21032406814397325</v>
      </c>
      <c r="I17" s="104">
        <f>E17/('Total Market by Category Rev'!G15+'Total Market by Category Rev'!H15)</f>
        <v>0.66744366744366745</v>
      </c>
      <c r="J17" s="91"/>
      <c r="K17" s="81"/>
    </row>
    <row r="18" spans="1:11" ht="12" customHeight="1" x14ac:dyDescent="0.2">
      <c r="A18" s="142">
        <v>2024</v>
      </c>
      <c r="B18" s="142" t="str">
        <f t="shared" si="2"/>
        <v>FY2024</v>
      </c>
      <c r="D18" s="158" t="s">
        <v>116</v>
      </c>
      <c r="E18" s="155">
        <v>1098</v>
      </c>
      <c r="F18" s="104">
        <f t="shared" si="5"/>
        <v>0.13723459347488348</v>
      </c>
      <c r="G18" s="104">
        <f>(E18-E22)/E22</f>
        <v>0.19620873733522173</v>
      </c>
      <c r="I18" s="104">
        <f>E18/('Total Market by Category Rev'!G16+'Total Market by Category Rev'!H16)</f>
        <v>0.66501120465144448</v>
      </c>
      <c r="J18" s="92" t="str">
        <f>TRIM(_xlfn.TEXTAFTER(D18," ",2))</f>
        <v>23</v>
      </c>
      <c r="K18" s="81"/>
    </row>
    <row r="19" spans="1:11" ht="12" customHeight="1" x14ac:dyDescent="0.2">
      <c r="A19" s="142">
        <v>2024</v>
      </c>
      <c r="B19" s="142" t="str">
        <f t="shared" si="2"/>
        <v>FY2024</v>
      </c>
      <c r="D19" s="158" t="s">
        <v>118</v>
      </c>
      <c r="E19" s="155">
        <v>965.5</v>
      </c>
      <c r="F19" s="104">
        <f t="shared" si="5"/>
        <v>5.0827165868524211E-2</v>
      </c>
      <c r="G19" s="104">
        <f t="shared" ref="G19" si="8">(E19-E23)/E23</f>
        <v>0.148584344515822</v>
      </c>
      <c r="I19" s="104">
        <f>E19/('Total Market by Category Rev'!G17+'Total Market by Category Rev'!H17)</f>
        <v>0.66453300295959805</v>
      </c>
      <c r="J19" s="92" t="str">
        <f t="shared" ref="J19:J59" si="9">TRIM(_xlfn.TEXTAFTER(D19," ",2))</f>
        <v>23</v>
      </c>
      <c r="K19" s="81"/>
    </row>
    <row r="20" spans="1:11" ht="12" customHeight="1" x14ac:dyDescent="0.2">
      <c r="A20" s="142">
        <v>2023</v>
      </c>
      <c r="B20" s="142" t="str">
        <f t="shared" si="2"/>
        <v>FY2023</v>
      </c>
      <c r="D20" s="157" t="s">
        <v>119</v>
      </c>
      <c r="E20" s="79">
        <v>918.8</v>
      </c>
      <c r="F20" s="63">
        <f t="shared" ref="F20:F21" si="10">(E20-E21)/E21</f>
        <v>0.17689253234276919</v>
      </c>
      <c r="G20" s="63">
        <f>(E20-E24)/E24</f>
        <v>0.11844187461959824</v>
      </c>
      <c r="I20" s="63">
        <f>E20/('Total Market by Category Rev'!G18+'Total Market by Category Rev'!H18)</f>
        <v>0.64978783592644973</v>
      </c>
      <c r="J20" s="92" t="str">
        <f t="shared" si="9"/>
        <v>23</v>
      </c>
      <c r="K20" s="81"/>
    </row>
    <row r="21" spans="1:11" ht="12" customHeight="1" x14ac:dyDescent="0.2">
      <c r="A21" s="142">
        <v>2023</v>
      </c>
      <c r="B21" s="142" t="str">
        <f t="shared" si="2"/>
        <v>FY2023</v>
      </c>
      <c r="D21" s="158" t="s">
        <v>120</v>
      </c>
      <c r="E21" s="155">
        <v>780.7</v>
      </c>
      <c r="F21" s="104">
        <f t="shared" si="10"/>
        <v>-0.14947162000217881</v>
      </c>
      <c r="G21" s="104">
        <f>(E21-E25)/E25</f>
        <v>7.5788893482155159E-2</v>
      </c>
      <c r="I21" s="104">
        <f>E21/('Total Market by Category Rev'!G19+'Total Market by Category Rev'!H19)</f>
        <v>0.63554216867469882</v>
      </c>
      <c r="J21" s="91" t="str">
        <f t="shared" si="9"/>
        <v>23</v>
      </c>
      <c r="K21" s="81"/>
    </row>
    <row r="22" spans="1:11" ht="12" customHeight="1" x14ac:dyDescent="0.2">
      <c r="A22" s="142">
        <f>A18-1</f>
        <v>2023</v>
      </c>
      <c r="B22" s="142" t="str">
        <f t="shared" si="2"/>
        <v>FY2023</v>
      </c>
      <c r="D22" s="158" t="s">
        <v>121</v>
      </c>
      <c r="E22" s="155">
        <f>'General Display by Type'!G28</f>
        <v>917.9</v>
      </c>
      <c r="F22" s="104">
        <f t="shared" ref="F22:F27" si="11">(E22-E23)/E23</f>
        <v>9.1958125148703246E-2</v>
      </c>
      <c r="G22" s="104">
        <f t="shared" ref="G22:G26" si="12">(E22-E26)/E26</f>
        <v>0.10697057404727439</v>
      </c>
      <c r="I22" s="104">
        <f>E22/('Total Market by Category Rev'!G20+'Total Market by Category Rev'!H20)</f>
        <v>0.60719719521068993</v>
      </c>
      <c r="J22" s="92" t="str">
        <f t="shared" si="9"/>
        <v>22</v>
      </c>
      <c r="K22" s="81"/>
    </row>
    <row r="23" spans="1:11" ht="12" customHeight="1" x14ac:dyDescent="0.2">
      <c r="A23" s="142">
        <f t="shared" ref="A23:A59" si="13">A19-1</f>
        <v>2023</v>
      </c>
      <c r="B23" s="142" t="str">
        <f t="shared" si="2"/>
        <v>FY2023</v>
      </c>
      <c r="D23" s="158" t="s">
        <v>122</v>
      </c>
      <c r="E23" s="155">
        <f>'General Display by Type'!G29</f>
        <v>840.6</v>
      </c>
      <c r="F23" s="104">
        <f t="shared" si="11"/>
        <v>2.3250152160681707E-2</v>
      </c>
      <c r="G23" s="104">
        <f t="shared" si="12"/>
        <v>4.4483101391650189E-2</v>
      </c>
      <c r="I23" s="104">
        <f>E23/('Total Market by Category Rev'!G21+'Total Market by Category Rev'!H21)</f>
        <v>0.62549296822680256</v>
      </c>
      <c r="J23" s="92" t="str">
        <f t="shared" si="9"/>
        <v>22</v>
      </c>
      <c r="K23" s="81"/>
    </row>
    <row r="24" spans="1:11" ht="12" customHeight="1" x14ac:dyDescent="0.2">
      <c r="A24" s="142">
        <f t="shared" si="13"/>
        <v>2022</v>
      </c>
      <c r="B24" s="142" t="str">
        <f t="shared" si="2"/>
        <v>FY2022</v>
      </c>
      <c r="D24" s="157" t="s">
        <v>123</v>
      </c>
      <c r="E24" s="79">
        <f>'General Display by Type'!G30</f>
        <v>821.5</v>
      </c>
      <c r="F24" s="63">
        <f t="shared" si="11"/>
        <v>0.13201047264709928</v>
      </c>
      <c r="G24" s="63">
        <f t="shared" si="12"/>
        <v>0.13279095421952558</v>
      </c>
      <c r="I24" s="63">
        <f>E24/('Total Market by Category Rev'!G22+'Total Market by Category Rev'!H22)</f>
        <v>0.58089379154292176</v>
      </c>
      <c r="J24" s="92" t="str">
        <f t="shared" si="9"/>
        <v>22</v>
      </c>
      <c r="K24" s="81"/>
    </row>
    <row r="25" spans="1:11" ht="12" customHeight="1" x14ac:dyDescent="0.2">
      <c r="A25" s="142">
        <f t="shared" si="13"/>
        <v>2022</v>
      </c>
      <c r="B25" s="142" t="str">
        <f t="shared" si="2"/>
        <v>FY2022</v>
      </c>
      <c r="D25" s="158" t="s">
        <v>124</v>
      </c>
      <c r="E25" s="155">
        <f>'General Display by Type'!G31</f>
        <v>725.7</v>
      </c>
      <c r="F25" s="104">
        <f t="shared" si="11"/>
        <v>-0.1248191027496382</v>
      </c>
      <c r="G25" s="104">
        <f t="shared" si="12"/>
        <v>0.23712921922945793</v>
      </c>
      <c r="I25" s="104">
        <f>E25/('Total Market by Category Rev'!G23+'Total Market by Category Rev'!H23)</f>
        <v>0.57567824845311766</v>
      </c>
      <c r="J25" s="91" t="str">
        <f t="shared" si="9"/>
        <v>22</v>
      </c>
      <c r="K25" s="81"/>
    </row>
    <row r="26" spans="1:11" ht="12" customHeight="1" x14ac:dyDescent="0.2">
      <c r="A26" s="142">
        <f t="shared" si="13"/>
        <v>2022</v>
      </c>
      <c r="B26" s="142" t="str">
        <f t="shared" si="2"/>
        <v>FY2022</v>
      </c>
      <c r="D26" s="158" t="s">
        <v>125</v>
      </c>
      <c r="E26" s="155">
        <f>'General Display by Type'!G32</f>
        <v>829.2</v>
      </c>
      <c r="F26" s="104">
        <f t="shared" si="11"/>
        <v>3.031809145129236E-2</v>
      </c>
      <c r="G26" s="104">
        <f t="shared" si="12"/>
        <v>0.27295056800736883</v>
      </c>
      <c r="I26" s="104">
        <f>E26/('Total Market by Category Rev'!G24+'Total Market by Category Rev'!H24)</f>
        <v>0.56140825998645905</v>
      </c>
      <c r="J26" s="92" t="str">
        <f t="shared" si="9"/>
        <v>21</v>
      </c>
      <c r="K26" s="81"/>
    </row>
    <row r="27" spans="1:11" ht="12" customHeight="1" x14ac:dyDescent="0.2">
      <c r="A27" s="142">
        <f t="shared" si="13"/>
        <v>2022</v>
      </c>
      <c r="B27" s="142" t="str">
        <f t="shared" si="2"/>
        <v>FY2022</v>
      </c>
      <c r="D27" s="158" t="s">
        <v>126</v>
      </c>
      <c r="E27" s="155">
        <f>'General Display by Type'!G33</f>
        <v>804.8</v>
      </c>
      <c r="F27" s="104">
        <f t="shared" si="11"/>
        <v>0.1097628240485382</v>
      </c>
      <c r="G27" s="104">
        <f t="shared" ref="G27:G32" si="14">(E27-E31)/E31</f>
        <v>0.76336546888694123</v>
      </c>
      <c r="I27" s="104">
        <f>E27/('Total Market by Category Rev'!G25+'Total Market by Category Rev'!H25)</f>
        <v>0.62122732535700498</v>
      </c>
      <c r="J27" s="92" t="str">
        <f t="shared" si="9"/>
        <v>21</v>
      </c>
      <c r="K27" s="81"/>
    </row>
    <row r="28" spans="1:11" ht="12" customHeight="1" x14ac:dyDescent="0.2">
      <c r="A28" s="142">
        <f t="shared" si="13"/>
        <v>2021</v>
      </c>
      <c r="B28" s="142" t="str">
        <f t="shared" si="2"/>
        <v>FY2021</v>
      </c>
      <c r="D28" s="157" t="s">
        <v>127</v>
      </c>
      <c r="E28" s="79">
        <f>'General Display by Type'!G34</f>
        <v>725.2</v>
      </c>
      <c r="F28" s="63">
        <f t="shared" ref="F28:F35" si="15">(E28-E29)/E29</f>
        <v>0.23627684964200479</v>
      </c>
      <c r="G28" s="63">
        <f t="shared" si="14"/>
        <v>0.77963190184049092</v>
      </c>
      <c r="I28" s="63">
        <f>E28/('Total Market by Category Rev'!G26+'Total Market by Category Rev'!H26)</f>
        <v>0.56282499029879707</v>
      </c>
      <c r="J28" s="92" t="str">
        <f t="shared" si="9"/>
        <v>21</v>
      </c>
      <c r="K28" s="81"/>
    </row>
    <row r="29" spans="1:11" ht="12" customHeight="1" x14ac:dyDescent="0.2">
      <c r="A29" s="142">
        <f t="shared" si="13"/>
        <v>2021</v>
      </c>
      <c r="B29" s="142" t="str">
        <f t="shared" si="2"/>
        <v>FY2021</v>
      </c>
      <c r="D29" s="158" t="s">
        <v>128</v>
      </c>
      <c r="E29" s="155">
        <f>'General Display by Type'!G35</f>
        <v>586.6</v>
      </c>
      <c r="F29" s="104">
        <f t="shared" si="15"/>
        <v>-9.9478047282775497E-2</v>
      </c>
      <c r="G29" s="104">
        <f t="shared" si="14"/>
        <v>0.34912603495860167</v>
      </c>
      <c r="I29" s="104">
        <f>E29/('Total Market by Category Rev'!G27+'Total Market by Category Rev'!H27)</f>
        <v>0.54577595831782666</v>
      </c>
      <c r="J29" s="91" t="str">
        <f t="shared" si="9"/>
        <v>21</v>
      </c>
      <c r="K29" s="81"/>
    </row>
    <row r="30" spans="1:11" ht="12" customHeight="1" x14ac:dyDescent="0.2">
      <c r="A30" s="142">
        <f t="shared" si="13"/>
        <v>2021</v>
      </c>
      <c r="B30" s="142" t="str">
        <f t="shared" si="2"/>
        <v>FY2021</v>
      </c>
      <c r="D30" s="158" t="s">
        <v>129</v>
      </c>
      <c r="E30" s="155">
        <f>'General Display by Type'!G36</f>
        <v>651.4</v>
      </c>
      <c r="F30" s="104">
        <f t="shared" si="15"/>
        <v>0.42725679228746716</v>
      </c>
      <c r="G30" s="104">
        <f t="shared" si="14"/>
        <v>0.42475940507436571</v>
      </c>
      <c r="I30" s="104">
        <f>E30/('Total Market by Category Rev'!G28+'Total Market by Category Rev'!H28)</f>
        <v>0.53688288139784057</v>
      </c>
      <c r="J30" s="92" t="str">
        <f t="shared" si="9"/>
        <v>20</v>
      </c>
      <c r="K30" s="81"/>
    </row>
    <row r="31" spans="1:11" ht="12" customHeight="1" x14ac:dyDescent="0.2">
      <c r="A31" s="142">
        <f t="shared" si="13"/>
        <v>2021</v>
      </c>
      <c r="B31" s="142" t="str">
        <f t="shared" si="2"/>
        <v>FY2021</v>
      </c>
      <c r="D31" s="158" t="s">
        <v>130</v>
      </c>
      <c r="E31" s="155">
        <f>'General Display by Type'!G37</f>
        <v>456.4</v>
      </c>
      <c r="F31" s="104">
        <f t="shared" si="15"/>
        <v>0.11999999999999994</v>
      </c>
      <c r="G31" s="104">
        <f t="shared" si="14"/>
        <v>0.10401548137397194</v>
      </c>
      <c r="I31" s="104">
        <f>E31/('Total Market by Category Rev'!G29+'Total Market by Category Rev'!H29)</f>
        <v>0.51617281158109019</v>
      </c>
      <c r="J31" s="92" t="str">
        <f t="shared" si="9"/>
        <v>20</v>
      </c>
      <c r="K31" s="81"/>
    </row>
    <row r="32" spans="1:11" ht="12" customHeight="1" x14ac:dyDescent="0.2">
      <c r="A32" s="142">
        <f t="shared" si="13"/>
        <v>2020</v>
      </c>
      <c r="B32" s="142" t="str">
        <f t="shared" si="2"/>
        <v>FY2020</v>
      </c>
      <c r="D32" s="157" t="s">
        <v>131</v>
      </c>
      <c r="E32" s="79">
        <f>'General Display by Type'!G38</f>
        <v>407.5</v>
      </c>
      <c r="F32" s="63">
        <f t="shared" si="15"/>
        <v>-6.2787488500460009E-2</v>
      </c>
      <c r="G32" s="63">
        <f t="shared" si="14"/>
        <v>-4.884004884004884E-3</v>
      </c>
      <c r="I32" s="63">
        <f>E32/('Total Market by Category Rev'!G30+'Total Market by Category Rev'!H30)</f>
        <v>0.52567079463364286</v>
      </c>
      <c r="J32" s="92" t="str">
        <f t="shared" si="9"/>
        <v>20</v>
      </c>
      <c r="K32" s="81"/>
    </row>
    <row r="33" spans="1:11" ht="12" customHeight="1" x14ac:dyDescent="0.2">
      <c r="A33" s="142">
        <f t="shared" si="13"/>
        <v>2020</v>
      </c>
      <c r="B33" s="142" t="str">
        <f t="shared" si="2"/>
        <v>FY2020</v>
      </c>
      <c r="D33" s="158" t="s">
        <v>132</v>
      </c>
      <c r="E33" s="155">
        <f>'General Display by Type'!G39</f>
        <v>434.8</v>
      </c>
      <c r="F33" s="104">
        <f t="shared" si="15"/>
        <v>-4.8993875765529257E-2</v>
      </c>
      <c r="G33" s="104">
        <v>0.17512897094759705</v>
      </c>
      <c r="I33" s="104">
        <f>E33/('Total Market by Category Rev'!G31+'Total Market by Category Rev'!H31)</f>
        <v>0.52486721390632551</v>
      </c>
      <c r="J33" s="91" t="str">
        <f t="shared" si="9"/>
        <v>20</v>
      </c>
      <c r="K33" s="81"/>
    </row>
    <row r="34" spans="1:11" ht="12" customHeight="1" x14ac:dyDescent="0.2">
      <c r="A34" s="142">
        <f t="shared" si="13"/>
        <v>2020</v>
      </c>
      <c r="B34" s="142" t="str">
        <f t="shared" si="2"/>
        <v>FY2020</v>
      </c>
      <c r="D34" s="158" t="s">
        <v>133</v>
      </c>
      <c r="E34" s="155">
        <v>457.2</v>
      </c>
      <c r="F34" s="104">
        <f t="shared" si="15"/>
        <v>0.10595065312046448</v>
      </c>
      <c r="G34" s="104">
        <f>(E34-E38)/E38</f>
        <v>0.21822541966426851</v>
      </c>
      <c r="I34" s="104">
        <f>E34/('Total Market by Category Rev'!G32+'Total Market by Category Rev'!H32)</f>
        <v>0.48607271954071868</v>
      </c>
      <c r="J34" s="92" t="str">
        <f t="shared" si="9"/>
        <v>19</v>
      </c>
      <c r="K34" s="81"/>
    </row>
    <row r="35" spans="1:11" ht="12" customHeight="1" x14ac:dyDescent="0.2">
      <c r="A35" s="142">
        <f t="shared" si="13"/>
        <v>2020</v>
      </c>
      <c r="B35" s="142" t="str">
        <f t="shared" si="2"/>
        <v>FY2020</v>
      </c>
      <c r="D35" s="158" t="s">
        <v>134</v>
      </c>
      <c r="E35" s="155">
        <v>413.4</v>
      </c>
      <c r="F35" s="104">
        <f t="shared" si="15"/>
        <v>9.5238095238094674E-3</v>
      </c>
      <c r="G35" s="104">
        <f>(E35-E39)/E39</f>
        <v>0.25883069427527405</v>
      </c>
      <c r="I35" s="104">
        <f>E35/('Total Market by Category Rev'!G33+'Total Market by Category Rev'!H33)</f>
        <v>0.47880472550382208</v>
      </c>
      <c r="J35" s="92" t="str">
        <f t="shared" si="9"/>
        <v>19</v>
      </c>
      <c r="K35" s="81"/>
    </row>
    <row r="36" spans="1:11" ht="12" customHeight="1" x14ac:dyDescent="0.2">
      <c r="A36" s="142">
        <f t="shared" si="13"/>
        <v>2019</v>
      </c>
      <c r="B36" s="142" t="str">
        <f t="shared" si="2"/>
        <v>FY2019</v>
      </c>
      <c r="D36" s="157" t="s">
        <v>135</v>
      </c>
      <c r="E36" s="79">
        <v>409.5</v>
      </c>
      <c r="F36" s="63">
        <v>0.112</v>
      </c>
      <c r="G36" s="63">
        <v>0.16700000000000001</v>
      </c>
      <c r="I36" s="63">
        <f>E36/('Total Market by Category Rev'!G34+'Total Market by Category Rev'!H34)</f>
        <v>0.47417786012042612</v>
      </c>
      <c r="J36" s="92" t="str">
        <f t="shared" si="9"/>
        <v>19</v>
      </c>
      <c r="K36" s="81"/>
    </row>
    <row r="37" spans="1:11" ht="12" customHeight="1" x14ac:dyDescent="0.2">
      <c r="A37" s="142">
        <f t="shared" si="13"/>
        <v>2019</v>
      </c>
      <c r="B37" s="142" t="str">
        <f t="shared" si="2"/>
        <v>FY2019</v>
      </c>
      <c r="D37" s="158" t="s">
        <v>136</v>
      </c>
      <c r="E37" s="155">
        <v>368.3</v>
      </c>
      <c r="F37" s="104">
        <v>-1.9E-2</v>
      </c>
      <c r="G37" s="104">
        <v>0.151</v>
      </c>
      <c r="I37" s="104">
        <f>E37/('Total Market by Category Rev'!G35+'Total Market by Category Rev'!H35)</f>
        <v>0.46095118898623283</v>
      </c>
      <c r="J37" s="91" t="str">
        <f t="shared" si="9"/>
        <v>19</v>
      </c>
      <c r="K37" s="81"/>
    </row>
    <row r="38" spans="1:11" ht="12" customHeight="1" x14ac:dyDescent="0.2">
      <c r="A38" s="142">
        <f t="shared" si="13"/>
        <v>2019</v>
      </c>
      <c r="B38" s="142" t="str">
        <f t="shared" si="2"/>
        <v>FY2019</v>
      </c>
      <c r="D38" s="158" t="s">
        <v>137</v>
      </c>
      <c r="E38" s="155">
        <v>375.3</v>
      </c>
      <c r="F38" s="104">
        <v>0.14299999999999999</v>
      </c>
      <c r="G38" s="104">
        <v>0.09</v>
      </c>
      <c r="I38" s="104">
        <f>E38/('Total Market by Category Rev'!G36+'Total Market by Category Rev'!H36)</f>
        <v>0.4256067135404854</v>
      </c>
      <c r="J38" s="92" t="str">
        <f t="shared" si="9"/>
        <v>18</v>
      </c>
      <c r="K38" s="81"/>
    </row>
    <row r="39" spans="1:11" ht="12" customHeight="1" x14ac:dyDescent="0.2">
      <c r="A39" s="142">
        <f t="shared" si="13"/>
        <v>2019</v>
      </c>
      <c r="B39" s="142" t="str">
        <f t="shared" si="2"/>
        <v>FY2019</v>
      </c>
      <c r="D39" s="158" t="s">
        <v>138</v>
      </c>
      <c r="E39" s="155">
        <v>328.4</v>
      </c>
      <c r="F39" s="104">
        <v>-6.4000000000000001E-2</v>
      </c>
      <c r="G39" s="104">
        <v>0.17899999999999999</v>
      </c>
      <c r="I39" s="104">
        <f>E39/('Total Market by Category Rev'!G37+'Total Market by Category Rev'!H37)</f>
        <v>0.39912493923189107</v>
      </c>
      <c r="J39" s="92" t="str">
        <f t="shared" si="9"/>
        <v>18</v>
      </c>
      <c r="K39" s="81"/>
    </row>
    <row r="40" spans="1:11" ht="12" customHeight="1" x14ac:dyDescent="0.2">
      <c r="A40" s="142">
        <f t="shared" si="13"/>
        <v>2018</v>
      </c>
      <c r="B40" s="142" t="str">
        <f t="shared" si="2"/>
        <v>FY2018</v>
      </c>
      <c r="D40" s="157" t="s">
        <v>139</v>
      </c>
      <c r="E40" s="79">
        <v>351</v>
      </c>
      <c r="F40" s="63">
        <v>9.7000000000000003E-2</v>
      </c>
      <c r="G40" s="63">
        <v>0.49199999999999999</v>
      </c>
      <c r="I40" s="63">
        <f>E40/('Total Market by Category Rev'!G38+'Total Market by Category Rev'!H38)</f>
        <v>0.42406669083001086</v>
      </c>
      <c r="J40" s="92" t="str">
        <f t="shared" si="9"/>
        <v>18</v>
      </c>
      <c r="K40" s="81"/>
    </row>
    <row r="41" spans="1:11" ht="12" customHeight="1" x14ac:dyDescent="0.2">
      <c r="A41" s="142">
        <f t="shared" si="13"/>
        <v>2018</v>
      </c>
      <c r="B41" s="142" t="str">
        <f t="shared" si="2"/>
        <v>FY2018</v>
      </c>
      <c r="D41" s="158" t="s">
        <v>140</v>
      </c>
      <c r="E41" s="155">
        <v>320</v>
      </c>
      <c r="F41" s="104">
        <v>-7.0000000000000007E-2</v>
      </c>
      <c r="G41" s="104">
        <v>0.38100000000000001</v>
      </c>
      <c r="I41" s="104">
        <f>E41/('Total Market by Category Rev'!G39+'Total Market by Category Rev'!H39)</f>
        <v>0.41712525025624919</v>
      </c>
      <c r="J41" s="91" t="str">
        <f t="shared" si="9"/>
        <v>18</v>
      </c>
      <c r="K41" s="81"/>
    </row>
    <row r="42" spans="1:11" ht="12" customHeight="1" x14ac:dyDescent="0.2">
      <c r="A42" s="142">
        <f t="shared" si="13"/>
        <v>2018</v>
      </c>
      <c r="B42" s="142" t="str">
        <f t="shared" si="2"/>
        <v>FY2018</v>
      </c>
      <c r="D42" s="158" t="s">
        <v>141</v>
      </c>
      <c r="E42" s="155">
        <v>344.2</v>
      </c>
      <c r="F42" s="104">
        <v>0.23599999999999999</v>
      </c>
      <c r="G42" s="104">
        <v>0.41399999999999998</v>
      </c>
      <c r="I42" s="104">
        <f>E42/('Total Market by Category Rev'!G40+'Total Market by Category Rev'!H40)</f>
        <v>0.40811003082760255</v>
      </c>
      <c r="J42" s="92" t="str">
        <f t="shared" si="9"/>
        <v>17</v>
      </c>
      <c r="K42" s="81"/>
    </row>
    <row r="43" spans="1:11" ht="12" customHeight="1" x14ac:dyDescent="0.2">
      <c r="A43" s="142">
        <f t="shared" si="13"/>
        <v>2018</v>
      </c>
      <c r="B43" s="142" t="str">
        <f t="shared" si="2"/>
        <v>FY2018</v>
      </c>
      <c r="D43" s="158" t="s">
        <v>142</v>
      </c>
      <c r="E43" s="155">
        <v>278.5</v>
      </c>
      <c r="F43" s="104">
        <v>0.184</v>
      </c>
      <c r="G43" s="104">
        <v>0.51400000000000001</v>
      </c>
      <c r="I43" s="104">
        <f>E43/('Total Market by Category Rev'!G41+'Total Market by Category Rev'!H41)</f>
        <v>0.39985642498205315</v>
      </c>
      <c r="J43" s="92" t="str">
        <f t="shared" si="9"/>
        <v>17</v>
      </c>
      <c r="K43" s="81"/>
    </row>
    <row r="44" spans="1:11" ht="12" customHeight="1" x14ac:dyDescent="0.2">
      <c r="A44" s="142">
        <f t="shared" si="13"/>
        <v>2017</v>
      </c>
      <c r="B44" s="142" t="str">
        <f t="shared" ref="B44:B59" si="16">$A$1&amp;A44</f>
        <v>FY2017</v>
      </c>
      <c r="D44" s="157" t="s">
        <v>143</v>
      </c>
      <c r="E44" s="79">
        <v>235.2</v>
      </c>
      <c r="F44" s="63">
        <v>1.4999999999999999E-2</v>
      </c>
      <c r="G44" s="63">
        <v>0.32100000000000001</v>
      </c>
      <c r="I44" s="63">
        <f>E44/('Total Market by Category Rev'!G42+'Total Market by Category Rev'!H42)</f>
        <v>0.35073068893528181</v>
      </c>
      <c r="J44" s="92" t="str">
        <f t="shared" si="9"/>
        <v>17</v>
      </c>
      <c r="K44" s="81"/>
    </row>
    <row r="45" spans="1:11" ht="12" customHeight="1" x14ac:dyDescent="0.2">
      <c r="A45" s="142">
        <f t="shared" si="13"/>
        <v>2017</v>
      </c>
      <c r="B45" s="142" t="str">
        <f t="shared" si="16"/>
        <v>FY2017</v>
      </c>
      <c r="D45" s="158" t="s">
        <v>144</v>
      </c>
      <c r="E45" s="155">
        <v>231.7</v>
      </c>
      <c r="F45" s="104">
        <v>-4.8000000000000001E-2</v>
      </c>
      <c r="G45" s="104">
        <v>0.498</v>
      </c>
      <c r="I45" s="104">
        <f>E45/('Total Market by Category Rev'!G43+'Total Market by Category Rev'!H43)</f>
        <v>0.36328002508623392</v>
      </c>
      <c r="J45" s="91" t="str">
        <f t="shared" si="9"/>
        <v>17</v>
      </c>
      <c r="K45" s="81"/>
    </row>
    <row r="46" spans="1:11" ht="12" customHeight="1" x14ac:dyDescent="0.2">
      <c r="A46" s="142">
        <f t="shared" si="13"/>
        <v>2017</v>
      </c>
      <c r="B46" s="142" t="str">
        <f t="shared" si="16"/>
        <v>FY2017</v>
      </c>
      <c r="D46" s="158" t="s">
        <v>145</v>
      </c>
      <c r="E46" s="155">
        <v>243.5</v>
      </c>
      <c r="F46" s="104">
        <v>0.32300000000000001</v>
      </c>
      <c r="G46" s="104">
        <v>0.76100000000000001</v>
      </c>
      <c r="I46" s="104">
        <f>E46/('Total Market by Category Rev'!G44+'Total Market by Category Rev'!H44)</f>
        <v>0.32958852192744992</v>
      </c>
      <c r="J46" s="92" t="str">
        <f t="shared" si="9"/>
        <v>16</v>
      </c>
      <c r="K46" s="81"/>
    </row>
    <row r="47" spans="1:11" ht="12" customHeight="1" x14ac:dyDescent="0.2">
      <c r="A47" s="142">
        <f t="shared" si="13"/>
        <v>2017</v>
      </c>
      <c r="B47" s="142" t="str">
        <f t="shared" si="16"/>
        <v>FY2017</v>
      </c>
      <c r="D47" s="158" t="s">
        <v>146</v>
      </c>
      <c r="E47" s="155">
        <v>184</v>
      </c>
      <c r="F47" s="104">
        <v>3.3000000000000002E-2</v>
      </c>
      <c r="G47" s="104">
        <v>0.42699999999999999</v>
      </c>
      <c r="I47" s="104">
        <f>E47/('Total Market by Category Rev'!G45+'Total Market by Category Rev'!H45)</f>
        <v>0.27328085548789544</v>
      </c>
      <c r="J47" s="92" t="str">
        <f t="shared" si="9"/>
        <v>16</v>
      </c>
      <c r="K47" s="81"/>
    </row>
    <row r="48" spans="1:11" ht="12" customHeight="1" x14ac:dyDescent="0.2">
      <c r="A48" s="142">
        <f t="shared" si="13"/>
        <v>2016</v>
      </c>
      <c r="B48" s="142" t="str">
        <f t="shared" si="16"/>
        <v>FY2016</v>
      </c>
      <c r="D48" s="157" t="s">
        <v>147</v>
      </c>
      <c r="E48" s="79">
        <v>178.1</v>
      </c>
      <c r="F48" s="63">
        <v>0.151</v>
      </c>
      <c r="G48" s="63">
        <v>0.57799999999999996</v>
      </c>
      <c r="I48" s="63">
        <f>E48/('Total Market by Category Rev'!G46+'Total Market by Category Rev'!H46)</f>
        <v>0.26802106847253571</v>
      </c>
      <c r="J48" s="92" t="str">
        <f t="shared" si="9"/>
        <v>16</v>
      </c>
      <c r="K48" s="81"/>
    </row>
    <row r="49" spans="1:11" ht="12" customHeight="1" x14ac:dyDescent="0.2">
      <c r="A49" s="142">
        <f t="shared" si="13"/>
        <v>2016</v>
      </c>
      <c r="B49" s="142" t="str">
        <f t="shared" si="16"/>
        <v>FY2016</v>
      </c>
      <c r="D49" s="158" t="s">
        <v>148</v>
      </c>
      <c r="E49" s="155">
        <v>154.69999999999999</v>
      </c>
      <c r="F49" s="104">
        <v>0.11899999999999999</v>
      </c>
      <c r="G49" s="104">
        <v>0.48599999999999999</v>
      </c>
      <c r="I49" s="104">
        <f>E49/('Total Market by Category Rev'!G47+'Total Market by Category Rev'!H47)</f>
        <v>0.25344036697247707</v>
      </c>
      <c r="J49" s="91" t="str">
        <f t="shared" si="9"/>
        <v>16</v>
      </c>
      <c r="K49" s="81"/>
    </row>
    <row r="50" spans="1:11" ht="12" customHeight="1" x14ac:dyDescent="0.2">
      <c r="A50" s="142">
        <f t="shared" si="13"/>
        <v>2016</v>
      </c>
      <c r="B50" s="142" t="str">
        <f t="shared" si="16"/>
        <v>FY2016</v>
      </c>
      <c r="D50" s="158" t="s">
        <v>149</v>
      </c>
      <c r="E50" s="155">
        <v>138.30000000000001</v>
      </c>
      <c r="F50" s="104">
        <v>7.2999999999999995E-2</v>
      </c>
      <c r="G50" s="104">
        <v>0.26</v>
      </c>
      <c r="I50" s="104">
        <f>E50/('Total Market by Category Rev'!G48+'Total Market by Category Rev'!H48)</f>
        <v>0.21690715181932246</v>
      </c>
      <c r="J50" s="92" t="str">
        <f t="shared" si="9"/>
        <v>15</v>
      </c>
      <c r="K50" s="81"/>
    </row>
    <row r="51" spans="1:11" ht="12" customHeight="1" x14ac:dyDescent="0.2">
      <c r="A51" s="142">
        <f t="shared" si="13"/>
        <v>2016</v>
      </c>
      <c r="B51" s="142" t="str">
        <f t="shared" si="16"/>
        <v>FY2016</v>
      </c>
      <c r="D51" s="158" t="s">
        <v>186</v>
      </c>
      <c r="E51" s="155">
        <v>128.9</v>
      </c>
      <c r="F51" s="104">
        <v>0.14099999999999999</v>
      </c>
      <c r="G51" s="104">
        <v>1.069</v>
      </c>
      <c r="I51" s="104">
        <f>E51/('Total Market by Category Rev'!G49+'Total Market by Category Rev'!H49)</f>
        <v>0.23158462091268414</v>
      </c>
      <c r="J51" s="92" t="str">
        <f t="shared" si="9"/>
        <v>15</v>
      </c>
      <c r="K51" s="81"/>
    </row>
    <row r="52" spans="1:11" ht="12" customHeight="1" x14ac:dyDescent="0.2">
      <c r="A52" s="142">
        <f t="shared" si="13"/>
        <v>2015</v>
      </c>
      <c r="B52" s="142" t="str">
        <f t="shared" si="16"/>
        <v>FY2015</v>
      </c>
      <c r="D52" s="157" t="s">
        <v>151</v>
      </c>
      <c r="E52" s="79">
        <v>112.9</v>
      </c>
      <c r="F52" s="63">
        <v>8.5000000000000006E-2</v>
      </c>
      <c r="G52" s="63">
        <v>0.83899999999999997</v>
      </c>
      <c r="I52" s="63">
        <f>E52/('Total Market by Category Rev'!G50+'Total Market by Category Rev'!H50)</f>
        <v>0.22137254901960784</v>
      </c>
      <c r="J52" s="92" t="str">
        <f t="shared" si="9"/>
        <v>15</v>
      </c>
      <c r="K52" s="81"/>
    </row>
    <row r="53" spans="1:11" ht="12" customHeight="1" x14ac:dyDescent="0.2">
      <c r="A53" s="142">
        <f t="shared" si="13"/>
        <v>2015</v>
      </c>
      <c r="B53" s="142" t="str">
        <f t="shared" si="16"/>
        <v>FY2015</v>
      </c>
      <c r="D53" s="158" t="s">
        <v>152</v>
      </c>
      <c r="E53" s="155">
        <v>104.1</v>
      </c>
      <c r="F53" s="104">
        <v>-5.0999999999999997E-2</v>
      </c>
      <c r="G53" s="104">
        <v>1.421</v>
      </c>
      <c r="I53" s="104">
        <f>E53/('Total Market by Category Rev'!G51+'Total Market by Category Rev'!H51)</f>
        <v>0.25018024513338138</v>
      </c>
      <c r="J53" s="91" t="str">
        <f t="shared" si="9"/>
        <v>15</v>
      </c>
      <c r="K53" s="81"/>
    </row>
    <row r="54" spans="1:11" ht="12" customHeight="1" x14ac:dyDescent="0.2">
      <c r="A54" s="142">
        <f t="shared" si="13"/>
        <v>2015</v>
      </c>
      <c r="B54" s="142" t="str">
        <f t="shared" si="16"/>
        <v>FY2015</v>
      </c>
      <c r="D54" s="158" t="s">
        <v>153</v>
      </c>
      <c r="E54" s="155">
        <v>109.7</v>
      </c>
      <c r="F54" s="104">
        <v>0.76200000000000001</v>
      </c>
      <c r="G54" s="104">
        <v>1.24</v>
      </c>
      <c r="I54" s="104">
        <f>E54/('Total Market by Category Rev'!G52+'Total Market by Category Rev'!H52)</f>
        <v>0.25235794801012196</v>
      </c>
      <c r="J54" s="92" t="str">
        <f t="shared" si="9"/>
        <v>14</v>
      </c>
      <c r="K54" s="81"/>
    </row>
    <row r="55" spans="1:11" ht="12" customHeight="1" x14ac:dyDescent="0.2">
      <c r="A55" s="142">
        <f t="shared" si="13"/>
        <v>2015</v>
      </c>
      <c r="B55" s="142" t="str">
        <f t="shared" si="16"/>
        <v>FY2015</v>
      </c>
      <c r="D55" s="158" t="s">
        <v>187</v>
      </c>
      <c r="E55" s="155">
        <v>62.3</v>
      </c>
      <c r="F55" s="104">
        <v>1.4999999999999999E-2</v>
      </c>
      <c r="G55" s="104">
        <v>0.44500000000000001</v>
      </c>
      <c r="I55" s="104">
        <f>E55/('Total Market by Category Rev'!G53+'Total Market by Category Rev'!H53)</f>
        <v>0.17219458264234383</v>
      </c>
      <c r="J55" s="92" t="str">
        <f t="shared" si="9"/>
        <v>14</v>
      </c>
      <c r="K55" s="81"/>
    </row>
    <row r="56" spans="1:11" ht="12" customHeight="1" x14ac:dyDescent="0.2">
      <c r="A56" s="142">
        <f t="shared" si="13"/>
        <v>2014</v>
      </c>
      <c r="B56" s="142" t="str">
        <f t="shared" si="16"/>
        <v>FY2014</v>
      </c>
      <c r="D56" s="157" t="s">
        <v>155</v>
      </c>
      <c r="E56" s="79">
        <v>61.4</v>
      </c>
      <c r="F56" s="63">
        <v>0.42799999999999999</v>
      </c>
      <c r="G56" s="63">
        <v>0.72</v>
      </c>
      <c r="I56" s="63">
        <f>E56/('Total Market by Category Rev'!G54+'Total Market by Category Rev'!H54)</f>
        <v>0.17281170841542356</v>
      </c>
      <c r="J56" s="92" t="str">
        <f t="shared" si="9"/>
        <v>14</v>
      </c>
      <c r="K56" s="81"/>
    </row>
    <row r="57" spans="1:11" ht="12" customHeight="1" x14ac:dyDescent="0.2">
      <c r="A57" s="142">
        <f t="shared" si="13"/>
        <v>2014</v>
      </c>
      <c r="B57" s="142" t="str">
        <f t="shared" si="16"/>
        <v>FY2014</v>
      </c>
      <c r="D57" s="158" t="s">
        <v>156</v>
      </c>
      <c r="E57" s="155">
        <v>43</v>
      </c>
      <c r="F57" s="104">
        <v>-0.122</v>
      </c>
      <c r="G57" s="104">
        <v>0.55800000000000005</v>
      </c>
      <c r="I57" s="104">
        <f>E57/('Total Market by Category Rev'!G55+'Total Market by Category Rev'!H55)</f>
        <v>0.14271490209093926</v>
      </c>
      <c r="J57" s="91" t="str">
        <f t="shared" si="9"/>
        <v>14</v>
      </c>
      <c r="K57" s="81"/>
    </row>
    <row r="58" spans="1:11" ht="12" customHeight="1" x14ac:dyDescent="0.2">
      <c r="A58" s="142">
        <f t="shared" si="13"/>
        <v>2014</v>
      </c>
      <c r="B58" s="142" t="str">
        <f t="shared" si="16"/>
        <v>FY2014</v>
      </c>
      <c r="D58" s="158" t="s">
        <v>157</v>
      </c>
      <c r="E58" s="155">
        <v>49</v>
      </c>
      <c r="F58" s="104">
        <v>0.13700000000000001</v>
      </c>
      <c r="G58" s="104">
        <v>0.71899999999999997</v>
      </c>
      <c r="I58" s="104">
        <f>E58/('Total Market by Category Rev'!G56+'Total Market by Category Rev'!H56)</f>
        <v>0.14966401954795358</v>
      </c>
      <c r="J58" s="92" t="str">
        <f t="shared" si="9"/>
        <v>13</v>
      </c>
      <c r="K58" s="81"/>
    </row>
    <row r="59" spans="1:11" ht="12" customHeight="1" x14ac:dyDescent="0.2">
      <c r="A59" s="142">
        <f t="shared" si="13"/>
        <v>2014</v>
      </c>
      <c r="B59" s="142" t="str">
        <f t="shared" si="16"/>
        <v>FY2014</v>
      </c>
      <c r="D59" s="158" t="s">
        <v>158</v>
      </c>
      <c r="E59" s="155">
        <v>43.1</v>
      </c>
      <c r="F59" s="104">
        <v>0.20699999999999999</v>
      </c>
      <c r="G59" s="104">
        <v>1.1439999999999999</v>
      </c>
      <c r="I59" s="104">
        <f>E59/('Total Market by Category Rev'!G57+'Total Market by Category Rev'!H57)</f>
        <v>0.14580514208389717</v>
      </c>
      <c r="J59" s="92" t="str">
        <f t="shared" si="9"/>
        <v>13</v>
      </c>
      <c r="K59" s="81"/>
    </row>
    <row r="60" spans="1:11" ht="12" customHeight="1" x14ac:dyDescent="0.2">
      <c r="D60" s="206" t="s">
        <v>261</v>
      </c>
      <c r="E60" s="206"/>
      <c r="F60" s="206"/>
      <c r="G60" s="206"/>
      <c r="H60" s="6"/>
      <c r="I60" s="6"/>
    </row>
    <row r="61" spans="1:11" x14ac:dyDescent="0.2">
      <c r="D61" s="206"/>
      <c r="E61" s="206"/>
      <c r="F61" s="206"/>
      <c r="G61" s="206"/>
      <c r="H61" s="6"/>
      <c r="I61" s="6"/>
    </row>
    <row r="62" spans="1:11" x14ac:dyDescent="0.2">
      <c r="D62" s="206"/>
      <c r="E62" s="206"/>
      <c r="F62" s="206"/>
      <c r="G62" s="206"/>
      <c r="H62" s="6"/>
      <c r="I62" s="6"/>
    </row>
    <row r="63" spans="1:11" x14ac:dyDescent="0.2">
      <c r="D63" s="206"/>
      <c r="E63" s="206"/>
      <c r="F63" s="206"/>
      <c r="G63" s="206"/>
      <c r="H63" s="6"/>
      <c r="I63" s="6"/>
    </row>
    <row r="65" spans="4:11" ht="15" x14ac:dyDescent="0.2">
      <c r="D65" s="138" t="s">
        <v>262</v>
      </c>
    </row>
    <row r="67" spans="4:11" ht="19.5" customHeight="1" x14ac:dyDescent="0.2">
      <c r="D67" s="202" t="s">
        <v>96</v>
      </c>
      <c r="E67" s="202" t="s">
        <v>183</v>
      </c>
      <c r="F67" s="209" t="s">
        <v>184</v>
      </c>
      <c r="G67" s="211"/>
      <c r="I67" s="209" t="s">
        <v>185</v>
      </c>
    </row>
    <row r="68" spans="4:11" ht="19.5" customHeight="1" x14ac:dyDescent="0.2">
      <c r="D68" s="203"/>
      <c r="E68" s="203"/>
      <c r="F68" s="210"/>
      <c r="G68" s="212"/>
      <c r="I68" s="210"/>
    </row>
    <row r="69" spans="4:11" x14ac:dyDescent="0.2">
      <c r="D69" s="157" t="s">
        <v>235</v>
      </c>
      <c r="E69" s="79">
        <f>SUMIFS($E$8:$E$59,$B$8:$B$59,$D69)</f>
        <v>5936.4</v>
      </c>
      <c r="F69" s="207">
        <f>(E69-E70)/E70</f>
        <v>0.18820680130501796</v>
      </c>
      <c r="G69" s="208"/>
      <c r="I69" s="63">
        <f>E69/'General Display by Type'!J95</f>
        <v>0.73115577889447236</v>
      </c>
      <c r="K69" s="81"/>
    </row>
    <row r="70" spans="4:11" x14ac:dyDescent="0.2">
      <c r="D70" s="158" t="s">
        <v>236</v>
      </c>
      <c r="E70" s="155">
        <f t="shared" ref="E70:E78" si="17">SUMIFS($E$8:$E$59,$B$8:$B$59,$D70)</f>
        <v>4996.0999999999995</v>
      </c>
      <c r="F70" s="204">
        <f>(E70-E71)/E71</f>
        <v>0.21856097560975596</v>
      </c>
      <c r="G70" s="205"/>
      <c r="I70" s="104">
        <f>E70/'General Display by Type'!J96</f>
        <v>0.70986487830522438</v>
      </c>
      <c r="K70" s="81"/>
    </row>
    <row r="71" spans="4:11" x14ac:dyDescent="0.2">
      <c r="D71" s="158" t="s">
        <v>237</v>
      </c>
      <c r="E71" s="155">
        <f t="shared" si="17"/>
        <v>4100</v>
      </c>
      <c r="F71" s="204">
        <f t="shared" ref="F71:F78" si="18">(E71-E72)/E72</f>
        <v>0.18565644881434354</v>
      </c>
      <c r="G71" s="205"/>
      <c r="I71" s="104">
        <f>E71/'General Display by Type'!J97</f>
        <v>0.66883085104647555</v>
      </c>
      <c r="K71" s="81"/>
    </row>
    <row r="72" spans="4:11" x14ac:dyDescent="0.2">
      <c r="D72" s="158" t="s">
        <v>238</v>
      </c>
      <c r="E72" s="155">
        <f t="shared" si="17"/>
        <v>3458</v>
      </c>
      <c r="F72" s="204">
        <f t="shared" si="18"/>
        <v>8.7011190745630643E-2</v>
      </c>
      <c r="G72" s="205"/>
      <c r="I72" s="104">
        <f>E72/'General Display by Type'!J98</f>
        <v>0.62895598399417973</v>
      </c>
      <c r="K72" s="81"/>
    </row>
    <row r="73" spans="4:11" x14ac:dyDescent="0.2">
      <c r="D73" s="158" t="s">
        <v>239</v>
      </c>
      <c r="E73" s="155">
        <f t="shared" si="17"/>
        <v>3181.2</v>
      </c>
      <c r="F73" s="204">
        <f t="shared" si="18"/>
        <v>0.31476277070590153</v>
      </c>
      <c r="G73" s="205"/>
      <c r="I73" s="104">
        <f>E73/'General Display by Type'!J99</f>
        <v>0.5839957410093074</v>
      </c>
      <c r="K73" s="81"/>
    </row>
    <row r="74" spans="4:11" x14ac:dyDescent="0.2">
      <c r="D74" s="158" t="s">
        <v>240</v>
      </c>
      <c r="E74" s="155">
        <f t="shared" si="17"/>
        <v>2419.6000000000004</v>
      </c>
      <c r="F74" s="204">
        <f t="shared" si="18"/>
        <v>0.41257516492498114</v>
      </c>
      <c r="G74" s="205"/>
      <c r="I74" s="104">
        <f>E74/'General Display by Type'!J100</f>
        <v>0.54240175749288277</v>
      </c>
      <c r="K74" s="81"/>
    </row>
    <row r="75" spans="4:11" x14ac:dyDescent="0.2">
      <c r="D75" s="158" t="s">
        <v>241</v>
      </c>
      <c r="E75" s="155">
        <f t="shared" si="17"/>
        <v>1712.9</v>
      </c>
      <c r="F75" s="204">
        <f t="shared" si="18"/>
        <v>0.15619304758690522</v>
      </c>
      <c r="G75" s="205"/>
      <c r="I75" s="104">
        <f>E75/'General Display by Type'!J101</f>
        <v>0.50268525311812184</v>
      </c>
      <c r="K75" s="81"/>
    </row>
    <row r="76" spans="4:11" x14ac:dyDescent="0.2">
      <c r="D76" s="158" t="s">
        <v>242</v>
      </c>
      <c r="E76" s="155">
        <f t="shared" si="17"/>
        <v>1481.5</v>
      </c>
      <c r="F76" s="204">
        <f t="shared" si="18"/>
        <v>0.14516503053258092</v>
      </c>
      <c r="G76" s="205"/>
      <c r="I76" s="104">
        <f>E76/'General Display by Type'!J102</f>
        <v>0.43997980517937757</v>
      </c>
      <c r="K76" s="81"/>
    </row>
    <row r="77" spans="4:11" x14ac:dyDescent="0.2">
      <c r="D77" s="158" t="s">
        <v>243</v>
      </c>
      <c r="E77" s="155">
        <f t="shared" si="17"/>
        <v>1293.7</v>
      </c>
      <c r="F77" s="204">
        <f t="shared" si="18"/>
        <v>0.44644454382826487</v>
      </c>
      <c r="G77" s="205"/>
      <c r="I77" s="104">
        <f>E77/'General Display by Type'!J103</f>
        <v>0.41268980477223427</v>
      </c>
      <c r="K77" s="81"/>
    </row>
    <row r="78" spans="4:11" x14ac:dyDescent="0.2">
      <c r="D78" s="158" t="s">
        <v>244</v>
      </c>
      <c r="E78" s="155">
        <f t="shared" si="17"/>
        <v>894.4</v>
      </c>
      <c r="F78" s="204">
        <f t="shared" si="18"/>
        <v>0.49066666666666664</v>
      </c>
      <c r="G78" s="205"/>
      <c r="I78" s="156" t="s">
        <v>194</v>
      </c>
      <c r="K78" s="81"/>
    </row>
    <row r="79" spans="4:11" x14ac:dyDescent="0.2">
      <c r="D79" s="158" t="s">
        <v>245</v>
      </c>
      <c r="E79" s="155">
        <f>SUMIFS($E$8:$E$59,$B$8:$B$59,$D79)</f>
        <v>600</v>
      </c>
      <c r="F79" s="204" t="s">
        <v>194</v>
      </c>
      <c r="G79" s="205"/>
      <c r="I79" s="156" t="s">
        <v>194</v>
      </c>
      <c r="K79" s="81"/>
    </row>
    <row r="80" spans="4:11" x14ac:dyDescent="0.2">
      <c r="D80" s="206" t="s">
        <v>261</v>
      </c>
      <c r="E80" s="206"/>
      <c r="F80" s="206"/>
      <c r="G80" s="206"/>
    </row>
    <row r="81" spans="4:7" x14ac:dyDescent="0.2">
      <c r="D81" s="206"/>
      <c r="E81" s="206"/>
      <c r="F81" s="206"/>
      <c r="G81" s="206"/>
    </row>
    <row r="82" spans="4:7" x14ac:dyDescent="0.2">
      <c r="D82" s="206"/>
      <c r="E82" s="206"/>
      <c r="F82" s="206"/>
      <c r="G82" s="206"/>
    </row>
    <row r="83" spans="4:7" x14ac:dyDescent="0.2">
      <c r="D83" s="206"/>
      <c r="E83" s="206"/>
      <c r="F83" s="206"/>
      <c r="G83" s="206"/>
    </row>
  </sheetData>
  <mergeCells count="22">
    <mergeCell ref="D67:D68"/>
    <mergeCell ref="E67:E68"/>
    <mergeCell ref="I67:I68"/>
    <mergeCell ref="F67:G68"/>
    <mergeCell ref="J6:J7"/>
    <mergeCell ref="I6:I7"/>
    <mergeCell ref="D60:G63"/>
    <mergeCell ref="D6:D7"/>
    <mergeCell ref="E6:E7"/>
    <mergeCell ref="F6:G6"/>
    <mergeCell ref="F69:G69"/>
    <mergeCell ref="F70:G70"/>
    <mergeCell ref="F71:G71"/>
    <mergeCell ref="F72:G72"/>
    <mergeCell ref="F73:G73"/>
    <mergeCell ref="F79:G79"/>
    <mergeCell ref="D80:G83"/>
    <mergeCell ref="F74:G74"/>
    <mergeCell ref="F75:G75"/>
    <mergeCell ref="F76:G76"/>
    <mergeCell ref="F77:G77"/>
    <mergeCell ref="F78:G78"/>
  </mergeCells>
  <phoneticPr fontId="32" type="noConversion"/>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B189-4C8C-45C2-9359-ACAF2C1956BE}">
  <sheetPr>
    <pageSetUpPr autoPageBreaks="0"/>
  </sheetPr>
  <dimension ref="A1:M38"/>
  <sheetViews>
    <sheetView showGridLines="0" workbookViewId="0">
      <pane ySplit="6" topLeftCell="A7" activePane="bottomLeft" state="frozen"/>
      <selection activeCell="L22" sqref="L22"/>
      <selection pane="bottomLeft" activeCell="O25" sqref="O25"/>
    </sheetView>
  </sheetViews>
  <sheetFormatPr defaultColWidth="9.140625" defaultRowHeight="12" x14ac:dyDescent="0.2"/>
  <cols>
    <col min="1" max="2" width="9.140625" style="140" hidden="1" customWidth="1"/>
    <col min="3" max="3" width="3.28515625" customWidth="1"/>
    <col min="4" max="4" width="2.7109375" customWidth="1"/>
    <col min="5" max="5" width="10.85546875" customWidth="1"/>
    <col min="6" max="6" width="10.140625" customWidth="1"/>
    <col min="7" max="7" width="11.140625" style="5" customWidth="1"/>
    <col min="8" max="8" width="13.140625" style="5" customWidth="1"/>
    <col min="9" max="9" width="10.7109375" bestFit="1" customWidth="1"/>
    <col min="10" max="10" width="12.28515625" customWidth="1"/>
    <col min="11" max="11" width="9.140625" style="90"/>
    <col min="12" max="12" width="10.42578125" customWidth="1"/>
  </cols>
  <sheetData>
    <row r="1" spans="1:13" ht="66.599999999999994" customHeight="1" x14ac:dyDescent="0.2">
      <c r="A1" s="141" t="s">
        <v>234</v>
      </c>
      <c r="B1" s="142"/>
      <c r="G1"/>
      <c r="H1"/>
      <c r="I1" s="5"/>
      <c r="J1" s="5"/>
      <c r="K1"/>
      <c r="M1" s="90"/>
    </row>
    <row r="2" spans="1:13" ht="15" x14ac:dyDescent="0.2">
      <c r="A2" s="153"/>
      <c r="B2" s="153"/>
      <c r="E2" s="138" t="s">
        <v>188</v>
      </c>
      <c r="G2"/>
      <c r="H2"/>
      <c r="I2" s="5"/>
      <c r="J2" s="5"/>
      <c r="K2"/>
      <c r="M2" s="90"/>
    </row>
    <row r="3" spans="1:13" ht="8.25" customHeight="1" x14ac:dyDescent="0.2">
      <c r="A3" s="153"/>
      <c r="B3" s="153"/>
      <c r="E3" s="9"/>
      <c r="G3"/>
      <c r="H3"/>
      <c r="I3" s="5"/>
      <c r="J3" s="5"/>
      <c r="K3"/>
      <c r="M3" s="90"/>
    </row>
    <row r="4" spans="1:13" x14ac:dyDescent="0.2">
      <c r="A4" s="153"/>
      <c r="B4" s="153"/>
      <c r="G4"/>
      <c r="H4"/>
      <c r="I4" s="5"/>
      <c r="J4" s="5"/>
      <c r="K4"/>
      <c r="M4" s="90"/>
    </row>
    <row r="5" spans="1:13" ht="56.25" x14ac:dyDescent="0.2">
      <c r="A5" s="153"/>
      <c r="B5" s="153"/>
      <c r="E5" s="202" t="s">
        <v>96</v>
      </c>
      <c r="F5" s="33" t="s">
        <v>189</v>
      </c>
      <c r="G5" s="33" t="s">
        <v>190</v>
      </c>
      <c r="H5" s="33" t="s">
        <v>191</v>
      </c>
      <c r="I5" s="213" t="s">
        <v>192</v>
      </c>
      <c r="J5" s="214"/>
      <c r="K5"/>
      <c r="L5" s="114" t="s">
        <v>193</v>
      </c>
      <c r="M5" s="197" t="s">
        <v>101</v>
      </c>
    </row>
    <row r="6" spans="1:13" x14ac:dyDescent="0.2">
      <c r="A6" s="153"/>
      <c r="B6" s="153"/>
      <c r="E6" s="203"/>
      <c r="F6" s="34" t="s">
        <v>181</v>
      </c>
      <c r="G6" s="34" t="s">
        <v>181</v>
      </c>
      <c r="H6" s="34" t="s">
        <v>181</v>
      </c>
      <c r="I6" s="35" t="s">
        <v>104</v>
      </c>
      <c r="J6" s="71" t="s">
        <v>105</v>
      </c>
      <c r="K6"/>
      <c r="L6" s="115"/>
      <c r="M6" s="197"/>
    </row>
    <row r="7" spans="1:13" x14ac:dyDescent="0.2">
      <c r="A7" s="153">
        <v>2026</v>
      </c>
      <c r="B7" s="142" t="str">
        <f>$A$1&amp;A7</f>
        <v>FY2026</v>
      </c>
      <c r="E7" s="159" t="s">
        <v>231</v>
      </c>
      <c r="F7" s="73">
        <v>40</v>
      </c>
      <c r="G7" s="73">
        <v>53.6</v>
      </c>
      <c r="H7" s="73">
        <f>F7+G7</f>
        <v>93.6</v>
      </c>
      <c r="I7" s="72">
        <v>0.12</v>
      </c>
      <c r="J7" s="72">
        <v>9.2999999999999999E-2</v>
      </c>
      <c r="K7"/>
      <c r="L7" s="116">
        <f>H7/('Total Market by Category Rev'!G6+'Total Market by Category Rev'!H6)</f>
        <v>4.1463630725613536E-2</v>
      </c>
      <c r="M7" s="91"/>
    </row>
    <row r="8" spans="1:13" ht="12" customHeight="1" x14ac:dyDescent="0.2">
      <c r="A8" s="142">
        <v>2026</v>
      </c>
      <c r="B8" s="142" t="str">
        <f>$A$1&amp;A8</f>
        <v>FY2026</v>
      </c>
      <c r="E8" s="160" t="s">
        <v>221</v>
      </c>
      <c r="F8" s="161">
        <v>32.6</v>
      </c>
      <c r="G8" s="161">
        <v>50.9</v>
      </c>
      <c r="H8" s="161">
        <f>F8+G8</f>
        <v>83.5</v>
      </c>
      <c r="I8" s="162">
        <v>-0.112</v>
      </c>
      <c r="J8" s="162">
        <f t="shared" ref="J8" si="0">(H8-H12)/H12</f>
        <v>8.3009079118028614E-2</v>
      </c>
      <c r="K8"/>
      <c r="L8" s="163">
        <f>H8/('Total Market by Category Rev'!G7+'Total Market by Category Rev'!H7)</f>
        <v>4.3582650451484947E-2</v>
      </c>
      <c r="M8" s="91"/>
    </row>
    <row r="9" spans="1:13" ht="12" customHeight="1" x14ac:dyDescent="0.2">
      <c r="A9" s="142">
        <v>2026</v>
      </c>
      <c r="B9" s="142" t="str">
        <f>$A$1&amp;A9</f>
        <v>FY2026</v>
      </c>
      <c r="E9" s="160" t="s">
        <v>107</v>
      </c>
      <c r="F9" s="161">
        <v>35.799999999999997</v>
      </c>
      <c r="G9" s="161">
        <v>58.4</v>
      </c>
      <c r="H9" s="161">
        <v>94.2</v>
      </c>
      <c r="I9" s="162">
        <f t="shared" ref="I9" si="1">(H9-H10)/H10</f>
        <v>0.15299877600979211</v>
      </c>
      <c r="J9" s="162">
        <f t="shared" ref="J9" si="2">(H9-H13)/H13</f>
        <v>5.1339285714285809E-2</v>
      </c>
      <c r="K9"/>
      <c r="L9" s="163">
        <f>H9/('Total Market by Category Rev'!G8+'Total Market by Category Rev'!H8)</f>
        <v>4.4810198839311206E-2</v>
      </c>
      <c r="M9" s="91"/>
    </row>
    <row r="10" spans="1:13" ht="12" customHeight="1" x14ac:dyDescent="0.2">
      <c r="A10" s="142">
        <v>2026</v>
      </c>
      <c r="B10" s="142" t="str">
        <f t="shared" ref="B10:B24" si="3">$A$1&amp;A10</f>
        <v>FY2026</v>
      </c>
      <c r="E10" s="160" t="s">
        <v>182</v>
      </c>
      <c r="F10" s="161">
        <v>33.9</v>
      </c>
      <c r="G10" s="161">
        <v>47.8</v>
      </c>
      <c r="H10" s="161">
        <f>SUM(F10:G10)</f>
        <v>81.699999999999989</v>
      </c>
      <c r="I10" s="162">
        <f t="shared" ref="I10" si="4">(H10-H11)/H11</f>
        <v>-4.5560747663551469E-2</v>
      </c>
      <c r="J10" s="162">
        <f t="shared" ref="J10" si="5">(H10-H14)/H14</f>
        <v>3.4177215189873274E-2</v>
      </c>
      <c r="K10"/>
      <c r="L10" s="163">
        <f>H10/('Total Market by Category Rev'!G9+'Total Market by Category Rev'!H9)</f>
        <v>4.4315469733130823E-2</v>
      </c>
      <c r="M10" s="91"/>
    </row>
    <row r="11" spans="1:13" ht="12" customHeight="1" x14ac:dyDescent="0.2">
      <c r="A11" s="142">
        <v>2025</v>
      </c>
      <c r="B11" s="142" t="str">
        <f t="shared" si="3"/>
        <v>FY2025</v>
      </c>
      <c r="E11" s="159" t="s">
        <v>110</v>
      </c>
      <c r="F11" s="73">
        <v>35.299999999999997</v>
      </c>
      <c r="G11" s="73">
        <v>50.3</v>
      </c>
      <c r="H11" s="73">
        <f>SUM(F11:G11)</f>
        <v>85.6</v>
      </c>
      <c r="I11" s="72">
        <f>(H11-H12)/H12</f>
        <v>0.11024643320363166</v>
      </c>
      <c r="J11" s="72">
        <f>(H11-H15)/H15</f>
        <v>8.4917617237008719E-2</v>
      </c>
      <c r="K11"/>
      <c r="L11" s="116">
        <v>4.4999999999999998E-2</v>
      </c>
      <c r="M11" s="91"/>
    </row>
    <row r="12" spans="1:13" ht="12" customHeight="1" x14ac:dyDescent="0.2">
      <c r="A12" s="142">
        <v>2025</v>
      </c>
      <c r="B12" s="142" t="str">
        <f t="shared" si="3"/>
        <v>FY2025</v>
      </c>
      <c r="E12" s="160" t="s">
        <v>111</v>
      </c>
      <c r="F12" s="161">
        <v>29</v>
      </c>
      <c r="G12" s="161">
        <v>48.1</v>
      </c>
      <c r="H12" s="161">
        <f>SUM(F12:G12)</f>
        <v>77.099999999999994</v>
      </c>
      <c r="I12" s="162">
        <f t="shared" ref="I12:I13" si="6">(H12-H13)/H13</f>
        <v>-0.13950892857142858</v>
      </c>
      <c r="J12" s="162">
        <f t="shared" ref="J12:J13" si="7">(H12-H16)/H16</f>
        <v>0.17709923664122129</v>
      </c>
      <c r="K12"/>
      <c r="L12" s="163">
        <v>4.8000000000000001E-2</v>
      </c>
      <c r="M12" s="91"/>
    </row>
    <row r="13" spans="1:13" ht="12" customHeight="1" x14ac:dyDescent="0.2">
      <c r="A13" s="142">
        <v>2025</v>
      </c>
      <c r="B13" s="142" t="str">
        <f t="shared" si="3"/>
        <v>FY2025</v>
      </c>
      <c r="E13" s="160" t="s">
        <v>112</v>
      </c>
      <c r="F13" s="161">
        <v>33.6</v>
      </c>
      <c r="G13" s="161">
        <v>56</v>
      </c>
      <c r="H13" s="161">
        <f>SUM(F13:G13)</f>
        <v>89.6</v>
      </c>
      <c r="I13" s="162">
        <f t="shared" si="6"/>
        <v>0.13417721518987336</v>
      </c>
      <c r="J13" s="162">
        <f t="shared" si="7"/>
        <v>0.15167095115681231</v>
      </c>
      <c r="K13"/>
      <c r="L13" s="163">
        <f>H13/('Total Market by Category Rev'!G12+'Total Market by Category Rev'!H12)</f>
        <v>4.8281064769910544E-2</v>
      </c>
      <c r="M13" s="91"/>
    </row>
    <row r="14" spans="1:13" ht="12" customHeight="1" x14ac:dyDescent="0.2">
      <c r="A14" s="142">
        <v>2025</v>
      </c>
      <c r="B14" s="142" t="str">
        <f t="shared" si="3"/>
        <v>FY2025</v>
      </c>
      <c r="E14" s="160" t="s">
        <v>113</v>
      </c>
      <c r="F14" s="161">
        <v>31.4</v>
      </c>
      <c r="G14" s="161">
        <v>47.6</v>
      </c>
      <c r="H14" s="161">
        <f>SUM(F14:G14)</f>
        <v>79</v>
      </c>
      <c r="I14" s="162">
        <f t="shared" ref="I14" si="8">(H14-H15)/H15</f>
        <v>1.2674271229403589E-3</v>
      </c>
      <c r="J14" s="162">
        <f t="shared" ref="J14" si="9">(H14-H18)/H18</f>
        <v>0.16347569955817368</v>
      </c>
      <c r="K14"/>
      <c r="L14" s="163">
        <f>H14/('Total Market by Category Rev'!G13+'Total Market by Category Rev'!H13)</f>
        <v>4.7642021469062837E-2</v>
      </c>
      <c r="M14" s="91"/>
    </row>
    <row r="15" spans="1:13" ht="12" customHeight="1" x14ac:dyDescent="0.2">
      <c r="A15" s="142">
        <v>2024</v>
      </c>
      <c r="B15" s="142" t="str">
        <f t="shared" si="3"/>
        <v>FY2024</v>
      </c>
      <c r="E15" s="159" t="s">
        <v>114</v>
      </c>
      <c r="F15" s="73">
        <v>30.2</v>
      </c>
      <c r="G15" s="73">
        <v>48.7</v>
      </c>
      <c r="H15" s="73">
        <f t="shared" ref="H15:H20" si="10">SUM(F15:G15)</f>
        <v>78.900000000000006</v>
      </c>
      <c r="I15" s="72">
        <f>(H15-H16)/H16</f>
        <v>0.2045801526717558</v>
      </c>
      <c r="J15" s="72">
        <f t="shared" ref="J15:J20" si="11">(H15-H19)/H19</f>
        <v>0.15859030837004423</v>
      </c>
      <c r="K15"/>
      <c r="L15" s="116">
        <f>H15/('Total Market by Category Rev'!G14+'Total Market by Category Rev'!H14)</f>
        <v>4.8997081289200772E-2</v>
      </c>
      <c r="M15" s="91"/>
    </row>
    <row r="16" spans="1:13" ht="12" customHeight="1" x14ac:dyDescent="0.2">
      <c r="A16" s="142">
        <v>2024</v>
      </c>
      <c r="B16" s="142" t="str">
        <f t="shared" si="3"/>
        <v>FY2024</v>
      </c>
      <c r="E16" s="160" t="s">
        <v>115</v>
      </c>
      <c r="F16" s="161">
        <v>22.9</v>
      </c>
      <c r="G16" s="161">
        <v>42.6</v>
      </c>
      <c r="H16" s="161">
        <f t="shared" si="10"/>
        <v>65.5</v>
      </c>
      <c r="I16" s="162">
        <f t="shared" ref="I16:I22" si="12">(H16-H17)/H17</f>
        <v>-0.15809768637532132</v>
      </c>
      <c r="J16" s="162">
        <f t="shared" si="11"/>
        <v>0.26204238921001916</v>
      </c>
      <c r="K16"/>
      <c r="L16" s="163">
        <f>H16/('Total Market by Category Rev'!G15+'Total Market by Category Rev'!H15)</f>
        <v>4.6266864448682631E-2</v>
      </c>
      <c r="M16" s="91"/>
    </row>
    <row r="17" spans="1:13" ht="12" customHeight="1" x14ac:dyDescent="0.2">
      <c r="A17" s="142">
        <v>2024</v>
      </c>
      <c r="B17" s="142" t="str">
        <f t="shared" si="3"/>
        <v>FY2024</v>
      </c>
      <c r="E17" s="160" t="s">
        <v>116</v>
      </c>
      <c r="F17" s="161">
        <v>27</v>
      </c>
      <c r="G17" s="161">
        <v>50.8</v>
      </c>
      <c r="H17" s="161">
        <f t="shared" si="10"/>
        <v>77.8</v>
      </c>
      <c r="I17" s="162">
        <f t="shared" si="12"/>
        <v>0.14580265095729</v>
      </c>
      <c r="J17" s="162">
        <f t="shared" si="11"/>
        <v>0.38188277087033751</v>
      </c>
      <c r="K17"/>
      <c r="L17" s="163">
        <f>H17/('Total Market by Category Rev'!G16+'Total Market by Category Rev'!H16)</f>
        <v>4.7120101750348253E-2</v>
      </c>
      <c r="M17" s="91"/>
    </row>
    <row r="18" spans="1:13" ht="12" customHeight="1" x14ac:dyDescent="0.2">
      <c r="A18" s="142">
        <v>2024</v>
      </c>
      <c r="B18" s="142" t="str">
        <f t="shared" si="3"/>
        <v>FY2024</v>
      </c>
      <c r="E18" s="160" t="s">
        <v>118</v>
      </c>
      <c r="F18" s="161">
        <v>24.8</v>
      </c>
      <c r="G18" s="161">
        <v>43.1</v>
      </c>
      <c r="H18" s="161">
        <f t="shared" si="10"/>
        <v>67.900000000000006</v>
      </c>
      <c r="I18" s="162">
        <f t="shared" si="12"/>
        <v>-2.9368575624080565E-3</v>
      </c>
      <c r="J18" s="162">
        <f t="shared" si="11"/>
        <v>0.16068376068376078</v>
      </c>
      <c r="K18"/>
      <c r="L18" s="163">
        <f>H18/('Total Market by Category Rev'!G17+'Total Market by Category Rev'!H17)</f>
        <v>4.6734117970954642E-2</v>
      </c>
      <c r="M18" s="91"/>
    </row>
    <row r="19" spans="1:13" ht="12" customHeight="1" x14ac:dyDescent="0.2">
      <c r="A19" s="142">
        <v>2023</v>
      </c>
      <c r="B19" s="142" t="str">
        <f t="shared" si="3"/>
        <v>FY2023</v>
      </c>
      <c r="E19" s="159" t="s">
        <v>119</v>
      </c>
      <c r="F19" s="73">
        <v>27.5</v>
      </c>
      <c r="G19" s="73">
        <v>40.6</v>
      </c>
      <c r="H19" s="73">
        <f t="shared" si="10"/>
        <v>68.099999999999994</v>
      </c>
      <c r="I19" s="72">
        <f>(H19-H20)/H20</f>
        <v>0.31213872832369915</v>
      </c>
      <c r="J19" s="72">
        <f t="shared" si="11"/>
        <v>0.14070351758793956</v>
      </c>
      <c r="K19"/>
      <c r="L19" s="116">
        <f>H19/('Total Market by Category Rev'!G18+'Total Market by Category Rev'!H18)</f>
        <v>4.8161244695898157E-2</v>
      </c>
      <c r="M19" s="91"/>
    </row>
    <row r="20" spans="1:13" ht="12" customHeight="1" x14ac:dyDescent="0.2">
      <c r="A20" s="142">
        <v>2023</v>
      </c>
      <c r="B20" s="142" t="str">
        <f t="shared" si="3"/>
        <v>FY2023</v>
      </c>
      <c r="E20" s="160" t="s">
        <v>120</v>
      </c>
      <c r="F20" s="161">
        <v>19.8</v>
      </c>
      <c r="G20" s="161">
        <v>32.1</v>
      </c>
      <c r="H20" s="161">
        <f t="shared" si="10"/>
        <v>51.900000000000006</v>
      </c>
      <c r="I20" s="162">
        <f t="shared" si="12"/>
        <v>-7.8152753108347989E-2</v>
      </c>
      <c r="J20" s="162">
        <f t="shared" si="11"/>
        <v>0.13071895424836616</v>
      </c>
      <c r="K20"/>
      <c r="L20" s="163">
        <f>H20/('Total Market by Category Rev'!G19+'Total Market by Category Rev'!H19)</f>
        <v>4.2250081406707912E-2</v>
      </c>
      <c r="M20" s="91"/>
    </row>
    <row r="21" spans="1:13" ht="12" customHeight="1" x14ac:dyDescent="0.2">
      <c r="A21" s="142">
        <f>A17-1</f>
        <v>2023</v>
      </c>
      <c r="B21" s="142" t="str">
        <f t="shared" si="3"/>
        <v>FY2023</v>
      </c>
      <c r="E21" s="160" t="s">
        <v>121</v>
      </c>
      <c r="F21" s="161">
        <v>22.3</v>
      </c>
      <c r="G21" s="161">
        <v>34</v>
      </c>
      <c r="H21" s="161">
        <f t="shared" ref="H21:H24" si="13">SUM(F21:G21)</f>
        <v>56.3</v>
      </c>
      <c r="I21" s="162">
        <f t="shared" si="12"/>
        <v>-3.7606837606837654E-2</v>
      </c>
      <c r="J21" s="162" t="s">
        <v>194</v>
      </c>
      <c r="K21"/>
      <c r="L21" s="163">
        <f>H21/('Total Market by Category Rev'!G20+'Total Market by Category Rev'!H20)</f>
        <v>3.7242839187669505E-2</v>
      </c>
      <c r="M21" s="91"/>
    </row>
    <row r="22" spans="1:13" ht="12" customHeight="1" x14ac:dyDescent="0.2">
      <c r="A22" s="142">
        <f t="shared" ref="A22:A24" si="14">A18-1</f>
        <v>2023</v>
      </c>
      <c r="B22" s="142" t="str">
        <f t="shared" si="3"/>
        <v>FY2023</v>
      </c>
      <c r="E22" s="160" t="s">
        <v>122</v>
      </c>
      <c r="F22" s="161">
        <v>20.8</v>
      </c>
      <c r="G22" s="161">
        <v>37.700000000000003</v>
      </c>
      <c r="H22" s="161">
        <f t="shared" si="13"/>
        <v>58.5</v>
      </c>
      <c r="I22" s="162">
        <f t="shared" si="12"/>
        <v>-2.0100502512562859E-2</v>
      </c>
      <c r="J22" s="162" t="s">
        <v>194</v>
      </c>
      <c r="K22"/>
      <c r="L22" s="163">
        <f>H22/('Total Market by Category Rev'!G21+'Total Market by Category Rev'!H21)</f>
        <v>4.3530024555398464E-2</v>
      </c>
      <c r="M22" s="91"/>
    </row>
    <row r="23" spans="1:13" ht="12" customHeight="1" x14ac:dyDescent="0.2">
      <c r="A23" s="142">
        <f t="shared" si="14"/>
        <v>2022</v>
      </c>
      <c r="B23" s="142" t="str">
        <f t="shared" si="3"/>
        <v>FY2022</v>
      </c>
      <c r="E23" s="159" t="s">
        <v>123</v>
      </c>
      <c r="F23" s="73">
        <v>22.1</v>
      </c>
      <c r="G23" s="73">
        <v>37.6</v>
      </c>
      <c r="H23" s="73">
        <f t="shared" si="13"/>
        <v>59.7</v>
      </c>
      <c r="I23" s="72">
        <f>(H23-H24)/H24</f>
        <v>0.30065359477124193</v>
      </c>
      <c r="J23" s="72" t="s">
        <v>194</v>
      </c>
      <c r="K23"/>
      <c r="L23" s="116">
        <f>H23/('Total Market by Category Rev'!G22+'Total Market by Category Rev'!H22)</f>
        <v>4.2214679677556217E-2</v>
      </c>
      <c r="M23" s="91"/>
    </row>
    <row r="24" spans="1:13" ht="12" customHeight="1" x14ac:dyDescent="0.2">
      <c r="A24" s="142">
        <f t="shared" si="14"/>
        <v>2022</v>
      </c>
      <c r="B24" s="142" t="str">
        <f t="shared" si="3"/>
        <v>FY2022</v>
      </c>
      <c r="E24" s="160" t="s">
        <v>124</v>
      </c>
      <c r="F24" s="161">
        <v>16.399999999999999</v>
      </c>
      <c r="G24" s="161">
        <v>29.5</v>
      </c>
      <c r="H24" s="161">
        <f t="shared" si="13"/>
        <v>45.9</v>
      </c>
      <c r="I24" s="162" t="s">
        <v>194</v>
      </c>
      <c r="J24" s="162" t="s">
        <v>194</v>
      </c>
      <c r="K24"/>
      <c r="L24" s="163">
        <f>H24/('Total Market by Category Rev'!G23+'Total Market by Category Rev'!H23)</f>
        <v>3.6411232746311278E-2</v>
      </c>
      <c r="M24" s="91"/>
    </row>
    <row r="25" spans="1:13" ht="12" customHeight="1" x14ac:dyDescent="0.2">
      <c r="A25" s="142"/>
      <c r="B25" s="142"/>
      <c r="E25" s="10"/>
      <c r="F25" s="11"/>
      <c r="G25" s="11"/>
      <c r="H25" s="11"/>
      <c r="I25" s="12"/>
      <c r="J25" s="12"/>
      <c r="K25"/>
      <c r="L25" s="12"/>
      <c r="M25" s="90"/>
    </row>
    <row r="26" spans="1:13" ht="12" customHeight="1" x14ac:dyDescent="0.2">
      <c r="A26" s="142"/>
      <c r="B26" s="142"/>
      <c r="E26" s="138" t="s">
        <v>188</v>
      </c>
      <c r="G26"/>
      <c r="H26"/>
      <c r="K26"/>
    </row>
    <row r="27" spans="1:13" x14ac:dyDescent="0.2">
      <c r="A27" s="142"/>
      <c r="B27" s="142"/>
      <c r="G27"/>
      <c r="H27"/>
      <c r="K27"/>
    </row>
    <row r="28" spans="1:13" ht="56.25" x14ac:dyDescent="0.2">
      <c r="A28" s="142"/>
      <c r="B28" s="142"/>
      <c r="E28" s="202" t="s">
        <v>96</v>
      </c>
      <c r="F28" s="33" t="s">
        <v>189</v>
      </c>
      <c r="G28" s="33" t="s">
        <v>190</v>
      </c>
      <c r="H28" s="33" t="s">
        <v>191</v>
      </c>
      <c r="I28" s="209" t="s">
        <v>192</v>
      </c>
      <c r="J28" s="211"/>
      <c r="K28"/>
      <c r="L28" s="114" t="s">
        <v>193</v>
      </c>
    </row>
    <row r="29" spans="1:13" x14ac:dyDescent="0.2">
      <c r="A29" s="142"/>
      <c r="B29" s="142"/>
      <c r="E29" s="203"/>
      <c r="F29" s="34" t="s">
        <v>181</v>
      </c>
      <c r="G29" s="34" t="s">
        <v>181</v>
      </c>
      <c r="H29" s="34" t="s">
        <v>181</v>
      </c>
      <c r="I29" s="210"/>
      <c r="J29" s="212"/>
      <c r="K29"/>
      <c r="L29" s="115"/>
    </row>
    <row r="30" spans="1:13" x14ac:dyDescent="0.2">
      <c r="A30" s="142"/>
      <c r="B30" s="142"/>
      <c r="E30" s="159" t="s">
        <v>235</v>
      </c>
      <c r="F30" s="73">
        <f>SUMIFS(F$7:F$24,$B$7:$B$24,$E30)</f>
        <v>142.29999999999998</v>
      </c>
      <c r="G30" s="73">
        <f>SUMIFS(G$7:G$24,$B$7:$B$24,$E30)</f>
        <v>210.7</v>
      </c>
      <c r="H30" s="73">
        <f>F30+G30</f>
        <v>353</v>
      </c>
      <c r="I30" s="215">
        <v>6.6000000000000003E-2</v>
      </c>
      <c r="J30" s="216"/>
      <c r="K30"/>
      <c r="L30" s="116">
        <f>H30/'General Display by Type'!J95</f>
        <v>4.347718987092325E-2</v>
      </c>
    </row>
    <row r="31" spans="1:13" x14ac:dyDescent="0.2">
      <c r="A31" s="142"/>
      <c r="B31" s="142"/>
      <c r="E31" s="160" t="s">
        <v>236</v>
      </c>
      <c r="F31" s="161">
        <f t="shared" ref="F31:G33" si="15">SUMIFS(F$7:F$24,$B$7:$B$24,$E31)</f>
        <v>129.30000000000001</v>
      </c>
      <c r="G31" s="161">
        <f t="shared" si="15"/>
        <v>202</v>
      </c>
      <c r="H31" s="161">
        <f>F31+G31</f>
        <v>331.3</v>
      </c>
      <c r="I31" s="217">
        <f>(H31-H32)/H32</f>
        <v>0.14201999310582553</v>
      </c>
      <c r="J31" s="218"/>
      <c r="K31"/>
      <c r="L31" s="163">
        <f>H31/'General Display by Type'!J96</f>
        <v>4.7072363279862466E-2</v>
      </c>
    </row>
    <row r="32" spans="1:13" x14ac:dyDescent="0.2">
      <c r="A32" s="142"/>
      <c r="B32" s="142"/>
      <c r="E32" s="160" t="s">
        <v>237</v>
      </c>
      <c r="F32" s="161">
        <f>SUMIFS(F$7:F$24,$B$7:$B$24,$E32)</f>
        <v>104.89999999999999</v>
      </c>
      <c r="G32" s="161">
        <f t="shared" si="15"/>
        <v>185.20000000000002</v>
      </c>
      <c r="H32" s="161">
        <f>F32+G32</f>
        <v>290.10000000000002</v>
      </c>
      <c r="I32" s="217">
        <f>(H32-H33)/H33</f>
        <v>0.23551959114139698</v>
      </c>
      <c r="J32" s="218"/>
      <c r="K32"/>
      <c r="L32" s="163">
        <f>H32/'General Display by Type'!J97</f>
        <v>4.7323860948434771E-2</v>
      </c>
    </row>
    <row r="33" spans="1:12" x14ac:dyDescent="0.2">
      <c r="A33" s="142"/>
      <c r="B33" s="142"/>
      <c r="E33" s="160" t="s">
        <v>238</v>
      </c>
      <c r="F33" s="161">
        <f t="shared" si="15"/>
        <v>90.399999999999991</v>
      </c>
      <c r="G33" s="161">
        <f t="shared" si="15"/>
        <v>144.4</v>
      </c>
      <c r="H33" s="161">
        <f>SUM(F33:G33)</f>
        <v>234.8</v>
      </c>
      <c r="I33" s="217" t="s">
        <v>194</v>
      </c>
      <c r="J33" s="218"/>
      <c r="K33"/>
      <c r="L33" s="163">
        <f>H33/'General Display by Type'!J98</f>
        <v>4.2706438704983633E-2</v>
      </c>
    </row>
    <row r="34" spans="1:12" x14ac:dyDescent="0.2">
      <c r="A34" s="142"/>
      <c r="B34" s="142"/>
    </row>
    <row r="35" spans="1:12" x14ac:dyDescent="0.2">
      <c r="A35" s="142"/>
      <c r="B35" s="142"/>
    </row>
    <row r="36" spans="1:12" x14ac:dyDescent="0.2">
      <c r="A36" s="142"/>
      <c r="B36" s="142"/>
    </row>
    <row r="37" spans="1:12" x14ac:dyDescent="0.2">
      <c r="A37" s="142"/>
      <c r="B37" s="142"/>
    </row>
    <row r="38" spans="1:12" x14ac:dyDescent="0.2">
      <c r="A38" s="142"/>
      <c r="B38" s="142"/>
    </row>
  </sheetData>
  <mergeCells count="9">
    <mergeCell ref="M5:M6"/>
    <mergeCell ref="E28:E29"/>
    <mergeCell ref="I28:J29"/>
    <mergeCell ref="I30:J30"/>
    <mergeCell ref="I31:J31"/>
    <mergeCell ref="I32:J32"/>
    <mergeCell ref="I33:J33"/>
    <mergeCell ref="E5:E6"/>
    <mergeCell ref="I5:J5"/>
  </mergeCells>
  <pageMargins left="0.7" right="0.7" top="0.75" bottom="0.75" header="0.3" footer="0.3"/>
  <pageSetup paperSize="9"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3:AO59"/>
  <sheetViews>
    <sheetView zoomScale="115" zoomScaleNormal="115" workbookViewId="0">
      <pane ySplit="11" topLeftCell="A12" activePane="bottomLeft" state="frozen"/>
      <selection activeCell="L22" sqref="L22"/>
      <selection pane="bottomLeft" activeCell="B1" sqref="B1"/>
    </sheetView>
  </sheetViews>
  <sheetFormatPr defaultColWidth="8.85546875" defaultRowHeight="12" x14ac:dyDescent="0.2"/>
  <cols>
    <col min="1" max="1" width="8.85546875" style="7" hidden="1" customWidth="1"/>
    <col min="2" max="2" width="3.85546875" style="7" customWidth="1"/>
    <col min="3" max="3" width="16.140625" style="7" customWidth="1"/>
    <col min="4" max="4" width="10" style="7" customWidth="1"/>
    <col min="5" max="5" width="13" style="7" customWidth="1"/>
    <col min="6" max="6" width="17.85546875" style="7" customWidth="1"/>
    <col min="7" max="7" width="13" style="7" customWidth="1"/>
    <col min="8" max="8" width="18.85546875" style="93" customWidth="1"/>
    <col min="9" max="9" width="21.140625" style="7" customWidth="1"/>
    <col min="10" max="16384" width="8.85546875" style="7"/>
  </cols>
  <sheetData>
    <row r="3" spans="2:41" x14ac:dyDescent="0.2">
      <c r="H3" s="90"/>
    </row>
    <row r="7" spans="2:41" ht="15" x14ac:dyDescent="0.2">
      <c r="C7" s="138" t="s">
        <v>195</v>
      </c>
    </row>
    <row r="8" spans="2:41" ht="8.25" customHeight="1" x14ac:dyDescent="0.2">
      <c r="C8" s="9"/>
    </row>
    <row r="9" spans="2:41" ht="6.75" customHeight="1" x14ac:dyDescent="0.2">
      <c r="C9" s="13"/>
    </row>
    <row r="10" spans="2:41" ht="22.5" x14ac:dyDescent="0.2">
      <c r="C10" s="202" t="s">
        <v>96</v>
      </c>
      <c r="D10" s="33" t="s">
        <v>196</v>
      </c>
      <c r="E10" s="33" t="s">
        <v>33</v>
      </c>
      <c r="F10" s="33" t="s">
        <v>35</v>
      </c>
      <c r="G10" s="33" t="s">
        <v>37</v>
      </c>
    </row>
    <row r="11" spans="2:41" ht="12" customHeight="1" x14ac:dyDescent="0.2">
      <c r="C11" s="203"/>
      <c r="D11" s="34" t="s">
        <v>172</v>
      </c>
      <c r="E11" s="34" t="s">
        <v>172</v>
      </c>
      <c r="F11" s="34" t="s">
        <v>172</v>
      </c>
      <c r="G11" s="34" t="s">
        <v>172</v>
      </c>
    </row>
    <row r="12" spans="2:41" ht="12" customHeight="1" x14ac:dyDescent="0.2">
      <c r="C12" s="84" t="s">
        <v>231</v>
      </c>
      <c r="D12" s="85">
        <v>0.43</v>
      </c>
      <c r="E12" s="85">
        <v>0.17</v>
      </c>
      <c r="F12" s="85">
        <v>0.12</v>
      </c>
      <c r="G12" s="85">
        <v>0.28000000000000003</v>
      </c>
    </row>
    <row r="13" spans="2:41" ht="12" customHeight="1" x14ac:dyDescent="0.2">
      <c r="C13" s="83" t="s">
        <v>221</v>
      </c>
      <c r="D13" s="164">
        <v>0.48</v>
      </c>
      <c r="E13" s="164">
        <v>0.15</v>
      </c>
      <c r="F13" s="164">
        <v>0.13</v>
      </c>
      <c r="G13" s="164">
        <v>0.24</v>
      </c>
    </row>
    <row r="14" spans="2:41" customFormat="1" x14ac:dyDescent="0.2">
      <c r="B14" s="7"/>
      <c r="C14" s="83" t="s">
        <v>107</v>
      </c>
      <c r="D14" s="164">
        <v>0.46</v>
      </c>
      <c r="E14" s="164">
        <v>0.15</v>
      </c>
      <c r="F14" s="164">
        <v>0.15</v>
      </c>
      <c r="G14" s="164">
        <v>0.24</v>
      </c>
      <c r="H14" s="93"/>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row>
    <row r="15" spans="2:41" customFormat="1" x14ac:dyDescent="0.2">
      <c r="B15" s="7"/>
      <c r="C15" s="83" t="s">
        <v>182</v>
      </c>
      <c r="D15" s="164">
        <v>0.48</v>
      </c>
      <c r="E15" s="164">
        <v>0.15</v>
      </c>
      <c r="F15" s="164">
        <v>0.14000000000000001</v>
      </c>
      <c r="G15" s="164">
        <v>0.23</v>
      </c>
      <c r="H15" s="93"/>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row>
    <row r="16" spans="2:41" customFormat="1" x14ac:dyDescent="0.2">
      <c r="B16" s="7"/>
      <c r="C16" s="84" t="s">
        <v>110</v>
      </c>
      <c r="D16" s="85">
        <v>0.46</v>
      </c>
      <c r="E16" s="85">
        <v>0.15</v>
      </c>
      <c r="F16" s="85">
        <v>0.13</v>
      </c>
      <c r="G16" s="85">
        <v>0.26</v>
      </c>
      <c r="H16" s="93"/>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row>
    <row r="17" spans="2:41" ht="12" customHeight="1" x14ac:dyDescent="0.2">
      <c r="C17" s="83" t="s">
        <v>111</v>
      </c>
      <c r="D17" s="164">
        <v>0.46</v>
      </c>
      <c r="E17" s="164">
        <v>0.14000000000000001</v>
      </c>
      <c r="F17" s="164">
        <v>0.14000000000000001</v>
      </c>
      <c r="G17" s="164">
        <v>0.26</v>
      </c>
    </row>
    <row r="18" spans="2:41" customFormat="1" x14ac:dyDescent="0.2">
      <c r="B18" s="7"/>
      <c r="C18" s="83" t="s">
        <v>112</v>
      </c>
      <c r="D18" s="164">
        <v>0.43</v>
      </c>
      <c r="E18" s="164">
        <v>0.15</v>
      </c>
      <c r="F18" s="164">
        <v>0.15</v>
      </c>
      <c r="G18" s="164">
        <v>0.27</v>
      </c>
      <c r="H18" s="93"/>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row>
    <row r="19" spans="2:41" customFormat="1" x14ac:dyDescent="0.2">
      <c r="B19" s="7"/>
      <c r="C19" s="83" t="s">
        <v>113</v>
      </c>
      <c r="D19" s="164">
        <v>0.48</v>
      </c>
      <c r="E19" s="164">
        <v>0.17</v>
      </c>
      <c r="F19" s="164">
        <v>0.13</v>
      </c>
      <c r="G19" s="164">
        <v>0.22</v>
      </c>
      <c r="H19" s="93"/>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row>
    <row r="20" spans="2:41" customFormat="1" x14ac:dyDescent="0.2">
      <c r="B20" s="7"/>
      <c r="C20" s="84" t="s">
        <v>114</v>
      </c>
      <c r="D20" s="85">
        <v>0.4</v>
      </c>
      <c r="E20" s="85">
        <v>0.18</v>
      </c>
      <c r="F20" s="85">
        <v>0.15</v>
      </c>
      <c r="G20" s="85">
        <v>0.27</v>
      </c>
      <c r="H20" s="93"/>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row>
    <row r="21" spans="2:41" ht="12" customHeight="1" x14ac:dyDescent="0.2">
      <c r="C21" s="83" t="s">
        <v>115</v>
      </c>
      <c r="D21" s="164">
        <v>0.43</v>
      </c>
      <c r="E21" s="164">
        <v>0.18</v>
      </c>
      <c r="F21" s="164">
        <v>0.14000000000000001</v>
      </c>
      <c r="G21" s="164">
        <v>0.25</v>
      </c>
    </row>
    <row r="22" spans="2:41" customFormat="1" x14ac:dyDescent="0.2">
      <c r="B22" s="7"/>
      <c r="C22" s="83" t="s">
        <v>116</v>
      </c>
      <c r="D22" s="164">
        <v>0.42</v>
      </c>
      <c r="E22" s="164">
        <v>0.18</v>
      </c>
      <c r="F22" s="164">
        <v>0.16</v>
      </c>
      <c r="G22" s="164">
        <v>0.24</v>
      </c>
      <c r="H22" s="93"/>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row>
    <row r="23" spans="2:41" customFormat="1" x14ac:dyDescent="0.2">
      <c r="B23" s="7"/>
      <c r="C23" s="83" t="s">
        <v>118</v>
      </c>
      <c r="D23" s="164">
        <v>0.43</v>
      </c>
      <c r="E23" s="164">
        <v>0.17</v>
      </c>
      <c r="F23" s="164">
        <v>0.16</v>
      </c>
      <c r="G23" s="164">
        <v>0.24</v>
      </c>
      <c r="H23" s="93"/>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row>
    <row r="24" spans="2:41" customFormat="1" x14ac:dyDescent="0.2">
      <c r="B24" s="7"/>
      <c r="C24" s="84" t="s">
        <v>119</v>
      </c>
      <c r="D24" s="85">
        <v>0.47</v>
      </c>
      <c r="E24" s="85">
        <v>0.16</v>
      </c>
      <c r="F24" s="85">
        <v>0.15</v>
      </c>
      <c r="G24" s="85">
        <v>0.22</v>
      </c>
      <c r="H24" s="93"/>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row>
    <row r="25" spans="2:41" ht="12" customHeight="1" x14ac:dyDescent="0.2">
      <c r="C25" s="83" t="s">
        <v>120</v>
      </c>
      <c r="D25" s="164">
        <v>0.48</v>
      </c>
      <c r="E25" s="164">
        <v>0.14000000000000001</v>
      </c>
      <c r="F25" s="164">
        <v>0.14000000000000001</v>
      </c>
      <c r="G25" s="164">
        <v>0.24</v>
      </c>
    </row>
    <row r="26" spans="2:41" customFormat="1" x14ac:dyDescent="0.2">
      <c r="B26" s="7"/>
      <c r="C26" s="83" t="s">
        <v>121</v>
      </c>
      <c r="D26" s="164">
        <v>0.46</v>
      </c>
      <c r="E26" s="164">
        <v>0.15</v>
      </c>
      <c r="F26" s="164">
        <v>0.16</v>
      </c>
      <c r="G26" s="164">
        <v>0.23</v>
      </c>
      <c r="H26" s="93"/>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row>
    <row r="27" spans="2:41" customFormat="1" x14ac:dyDescent="0.2">
      <c r="B27" s="7"/>
      <c r="C27" s="83" t="s">
        <v>122</v>
      </c>
      <c r="D27" s="164">
        <v>0.45</v>
      </c>
      <c r="E27" s="164">
        <v>0.14000000000000001</v>
      </c>
      <c r="F27" s="164">
        <v>0.15</v>
      </c>
      <c r="G27" s="164">
        <v>0.26</v>
      </c>
      <c r="H27" s="93"/>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row>
    <row r="28" spans="2:41" customFormat="1" x14ac:dyDescent="0.2">
      <c r="B28" s="7"/>
      <c r="C28" s="84" t="s">
        <v>123</v>
      </c>
      <c r="D28" s="85">
        <v>0.43</v>
      </c>
      <c r="E28" s="85">
        <v>0.16</v>
      </c>
      <c r="F28" s="85">
        <v>0.14000000000000001</v>
      </c>
      <c r="G28" s="85">
        <v>0.27</v>
      </c>
      <c r="H28" s="93"/>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row>
    <row r="29" spans="2:41" ht="12" customHeight="1" x14ac:dyDescent="0.2">
      <c r="C29" s="83" t="s">
        <v>124</v>
      </c>
      <c r="D29" s="164">
        <v>0.42</v>
      </c>
      <c r="E29" s="164">
        <v>0.16</v>
      </c>
      <c r="F29" s="164">
        <v>0.13</v>
      </c>
      <c r="G29" s="164">
        <v>0.28999999999999998</v>
      </c>
    </row>
    <row r="30" spans="2:41" customFormat="1" x14ac:dyDescent="0.2">
      <c r="B30" s="7"/>
      <c r="C30" s="83" t="s">
        <v>125</v>
      </c>
      <c r="D30" s="164">
        <v>0.42</v>
      </c>
      <c r="E30" s="164">
        <v>0.17</v>
      </c>
      <c r="F30" s="164">
        <v>0.15</v>
      </c>
      <c r="G30" s="164">
        <v>0.26</v>
      </c>
      <c r="H30" s="93"/>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2:41" customFormat="1" x14ac:dyDescent="0.2">
      <c r="B31" s="7"/>
      <c r="C31" s="83" t="s">
        <v>126</v>
      </c>
      <c r="D31" s="164">
        <v>0.4</v>
      </c>
      <c r="E31" s="164">
        <v>0.15</v>
      </c>
      <c r="F31" s="164">
        <v>0.13</v>
      </c>
      <c r="G31" s="164">
        <v>0.32</v>
      </c>
      <c r="H31" s="93"/>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2:41" customFormat="1" x14ac:dyDescent="0.2">
      <c r="B32" s="7"/>
      <c r="C32" s="84" t="s">
        <v>127</v>
      </c>
      <c r="D32" s="85">
        <v>0.44</v>
      </c>
      <c r="E32" s="85">
        <v>0.15</v>
      </c>
      <c r="F32" s="85">
        <v>0.11</v>
      </c>
      <c r="G32" s="85">
        <v>0.3</v>
      </c>
      <c r="H32" s="93"/>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2:41" ht="12" customHeight="1" x14ac:dyDescent="0.2">
      <c r="C33" s="83" t="s">
        <v>128</v>
      </c>
      <c r="D33" s="164">
        <v>0.41</v>
      </c>
      <c r="E33" s="164">
        <v>0.1651</v>
      </c>
      <c r="F33" s="164">
        <v>0.1143</v>
      </c>
      <c r="G33" s="164">
        <v>0.31190000000000001</v>
      </c>
    </row>
    <row r="34" spans="2:41" customFormat="1" x14ac:dyDescent="0.2">
      <c r="B34" s="7"/>
      <c r="C34" s="83" t="s">
        <v>129</v>
      </c>
      <c r="D34" s="164">
        <v>0.41</v>
      </c>
      <c r="E34" s="164">
        <v>0.16</v>
      </c>
      <c r="F34" s="164">
        <v>0.14000000000000001</v>
      </c>
      <c r="G34" s="164">
        <v>0.28999999999999998</v>
      </c>
      <c r="H34" s="93"/>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2:41" customFormat="1" x14ac:dyDescent="0.2">
      <c r="B35" s="7"/>
      <c r="C35" s="83" t="s">
        <v>130</v>
      </c>
      <c r="D35" s="164">
        <v>0.41</v>
      </c>
      <c r="E35" s="164">
        <v>0.16</v>
      </c>
      <c r="F35" s="164">
        <v>0.11</v>
      </c>
      <c r="G35" s="164">
        <v>0.32</v>
      </c>
      <c r="H35" s="93"/>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2:41" customFormat="1" x14ac:dyDescent="0.2">
      <c r="B36" s="7"/>
      <c r="C36" s="84" t="s">
        <v>131</v>
      </c>
      <c r="D36" s="85">
        <v>0.41</v>
      </c>
      <c r="E36" s="85">
        <v>0.15</v>
      </c>
      <c r="F36" s="85">
        <v>0.11</v>
      </c>
      <c r="G36" s="85">
        <v>0.33</v>
      </c>
      <c r="H36" s="93"/>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2:41" ht="12" customHeight="1" x14ac:dyDescent="0.2">
      <c r="C37" s="83" t="s">
        <v>132</v>
      </c>
      <c r="D37" s="164">
        <v>0.38</v>
      </c>
      <c r="E37" s="164">
        <v>0.19</v>
      </c>
      <c r="F37" s="164">
        <v>0.09</v>
      </c>
      <c r="G37" s="164">
        <v>0.34</v>
      </c>
    </row>
    <row r="38" spans="2:41" customFormat="1" x14ac:dyDescent="0.2">
      <c r="B38" s="7"/>
      <c r="C38" s="83" t="s">
        <v>133</v>
      </c>
      <c r="D38" s="164">
        <v>0.44</v>
      </c>
      <c r="E38" s="164">
        <v>0.15</v>
      </c>
      <c r="F38" s="164">
        <v>0.11</v>
      </c>
      <c r="G38" s="164">
        <v>0.3</v>
      </c>
      <c r="H38" s="93"/>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2:41" customFormat="1" x14ac:dyDescent="0.2">
      <c r="B39" s="7"/>
      <c r="C39" s="83" t="s">
        <v>134</v>
      </c>
      <c r="D39" s="164">
        <v>0.47</v>
      </c>
      <c r="E39" s="164">
        <v>0.17</v>
      </c>
      <c r="F39" s="164">
        <v>0.08</v>
      </c>
      <c r="G39" s="164">
        <v>0.28000000000000003</v>
      </c>
      <c r="H39" s="93"/>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2:41" customFormat="1" x14ac:dyDescent="0.2">
      <c r="B40" s="7"/>
      <c r="C40" s="84" t="s">
        <v>135</v>
      </c>
      <c r="D40" s="85">
        <v>0.49</v>
      </c>
      <c r="E40" s="85">
        <v>0.18</v>
      </c>
      <c r="F40" s="85">
        <v>0.06</v>
      </c>
      <c r="G40" s="85">
        <v>0.27</v>
      </c>
      <c r="H40" s="93"/>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2:41" ht="12" customHeight="1" x14ac:dyDescent="0.2">
      <c r="C41" s="83" t="s">
        <v>136</v>
      </c>
      <c r="D41" s="164">
        <v>0.57999999999999996</v>
      </c>
      <c r="E41" s="164">
        <v>0.13</v>
      </c>
      <c r="F41" s="164">
        <v>0.06</v>
      </c>
      <c r="G41" s="164">
        <v>0.23</v>
      </c>
    </row>
    <row r="42" spans="2:41" customFormat="1" x14ac:dyDescent="0.2">
      <c r="B42" s="7"/>
      <c r="C42" s="83" t="s">
        <v>137</v>
      </c>
      <c r="D42" s="164">
        <v>0.51</v>
      </c>
      <c r="E42" s="164">
        <v>0.15</v>
      </c>
      <c r="F42" s="164">
        <v>0.09</v>
      </c>
      <c r="G42" s="164">
        <v>0.25</v>
      </c>
      <c r="H42" s="93"/>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3" spans="2:41" ht="6.75" customHeight="1" x14ac:dyDescent="0.2"/>
    <row r="44" spans="2:41" ht="3.75" customHeight="1" x14ac:dyDescent="0.2"/>
    <row r="45" spans="2:41" ht="23.1" customHeight="1" x14ac:dyDescent="0.2">
      <c r="C45" s="219" t="s">
        <v>197</v>
      </c>
      <c r="D45" s="219"/>
      <c r="E45" s="219"/>
      <c r="F45" s="219"/>
      <c r="G45" s="219"/>
      <c r="H45" s="219"/>
    </row>
    <row r="47" spans="2:41" ht="15" x14ac:dyDescent="0.2">
      <c r="C47" s="138" t="s">
        <v>263</v>
      </c>
    </row>
    <row r="49" spans="3:8" ht="22.5" x14ac:dyDescent="0.2">
      <c r="C49" s="202" t="s">
        <v>96</v>
      </c>
      <c r="D49" s="33" t="s">
        <v>196</v>
      </c>
      <c r="E49" s="33" t="s">
        <v>33</v>
      </c>
      <c r="F49" s="33" t="s">
        <v>35</v>
      </c>
      <c r="G49" s="33" t="s">
        <v>37</v>
      </c>
    </row>
    <row r="50" spans="3:8" x14ac:dyDescent="0.2">
      <c r="C50" s="203"/>
      <c r="D50" s="34" t="s">
        <v>172</v>
      </c>
      <c r="E50" s="34" t="s">
        <v>172</v>
      </c>
      <c r="F50" s="34" t="s">
        <v>172</v>
      </c>
      <c r="G50" s="34" t="s">
        <v>172</v>
      </c>
    </row>
    <row r="51" spans="3:8" x14ac:dyDescent="0.2">
      <c r="C51" s="84" t="s">
        <v>235</v>
      </c>
      <c r="D51" s="85">
        <v>0.46</v>
      </c>
      <c r="E51" s="85">
        <v>0.15</v>
      </c>
      <c r="F51" s="85">
        <v>0.14000000000000001</v>
      </c>
      <c r="G51" s="85">
        <v>0.25</v>
      </c>
    </row>
    <row r="52" spans="3:8" x14ac:dyDescent="0.2">
      <c r="C52" s="83" t="s">
        <v>236</v>
      </c>
      <c r="D52" s="164">
        <v>0.46</v>
      </c>
      <c r="E52" s="164">
        <v>0.15</v>
      </c>
      <c r="F52" s="164">
        <v>0.14000000000000001</v>
      </c>
      <c r="G52" s="164">
        <v>0.25</v>
      </c>
    </row>
    <row r="53" spans="3:8" x14ac:dyDescent="0.2">
      <c r="C53" s="83" t="s">
        <v>237</v>
      </c>
      <c r="D53" s="164">
        <v>0.42</v>
      </c>
      <c r="E53" s="164">
        <v>0.18</v>
      </c>
      <c r="F53" s="164">
        <v>0.15</v>
      </c>
      <c r="G53" s="164">
        <v>0.25</v>
      </c>
    </row>
    <row r="54" spans="3:8" x14ac:dyDescent="0.2">
      <c r="C54" s="83" t="s">
        <v>238</v>
      </c>
      <c r="D54" s="164">
        <v>0.46</v>
      </c>
      <c r="E54" s="164">
        <v>0.15</v>
      </c>
      <c r="F54" s="164">
        <v>0.15</v>
      </c>
      <c r="G54" s="164">
        <v>0.24</v>
      </c>
    </row>
    <row r="55" spans="3:8" x14ac:dyDescent="0.2">
      <c r="C55" s="83" t="s">
        <v>239</v>
      </c>
      <c r="D55" s="164">
        <v>0.42</v>
      </c>
      <c r="E55" s="164">
        <v>0.16</v>
      </c>
      <c r="F55" s="164">
        <v>0.14000000000000001</v>
      </c>
      <c r="G55" s="164">
        <v>0.28000000000000003</v>
      </c>
    </row>
    <row r="56" spans="3:8" x14ac:dyDescent="0.2">
      <c r="C56" s="83" t="s">
        <v>240</v>
      </c>
      <c r="D56" s="164">
        <v>0.41</v>
      </c>
      <c r="E56" s="164">
        <v>0.16</v>
      </c>
      <c r="F56" s="164">
        <v>0.12</v>
      </c>
      <c r="G56" s="164">
        <v>0.31</v>
      </c>
    </row>
    <row r="57" spans="3:8" x14ac:dyDescent="0.2">
      <c r="C57" s="83" t="s">
        <v>241</v>
      </c>
      <c r="D57" s="164">
        <v>0.43</v>
      </c>
      <c r="E57" s="164">
        <v>0.16</v>
      </c>
      <c r="F57" s="164">
        <v>0.1</v>
      </c>
      <c r="G57" s="164">
        <v>0.31</v>
      </c>
    </row>
    <row r="59" spans="3:8" ht="29.25" customHeight="1" x14ac:dyDescent="0.2">
      <c r="C59" s="219" t="s">
        <v>197</v>
      </c>
      <c r="D59" s="219"/>
      <c r="E59" s="219"/>
      <c r="F59" s="219"/>
      <c r="G59" s="219"/>
      <c r="H59" s="219"/>
    </row>
  </sheetData>
  <mergeCells count="4">
    <mergeCell ref="C10:C11"/>
    <mergeCell ref="C45:H45"/>
    <mergeCell ref="C49:C50"/>
    <mergeCell ref="C59:H59"/>
  </mergeCells>
  <phoneticPr fontId="32" type="noConversion"/>
  <pageMargins left="0.7" right="0.7" top="0.75" bottom="0.75" header="0.3" footer="0.3"/>
  <pageSetup paperSize="9" orientation="portrait"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3:G58"/>
  <sheetViews>
    <sheetView workbookViewId="0">
      <pane ySplit="11" topLeftCell="A12" activePane="bottomLeft" state="frozen"/>
      <selection activeCell="L22" sqref="L22"/>
      <selection pane="bottomLeft"/>
    </sheetView>
  </sheetViews>
  <sheetFormatPr defaultColWidth="8.85546875" defaultRowHeight="12" x14ac:dyDescent="0.2"/>
  <cols>
    <col min="1" max="1" width="4.42578125" style="7" customWidth="1"/>
    <col min="2" max="2" width="16.140625" style="7" customWidth="1"/>
    <col min="3" max="3" width="9.140625" style="7" customWidth="1"/>
    <col min="4" max="4" width="13" style="7" customWidth="1"/>
    <col min="5" max="5" width="17.85546875" style="7" customWidth="1"/>
    <col min="6" max="6" width="18.85546875" style="7" customWidth="1"/>
    <col min="7" max="7" width="21.140625" style="7" customWidth="1"/>
    <col min="8" max="16384" width="8.85546875" style="7"/>
  </cols>
  <sheetData>
    <row r="3" spans="2:7" x14ac:dyDescent="0.2">
      <c r="G3"/>
    </row>
    <row r="7" spans="2:7" ht="15" x14ac:dyDescent="0.2">
      <c r="B7" s="138" t="s">
        <v>198</v>
      </c>
    </row>
    <row r="8" spans="2:7" ht="7.5" customHeight="1" x14ac:dyDescent="0.2">
      <c r="B8" s="9"/>
    </row>
    <row r="9" spans="2:7" ht="9" customHeight="1" x14ac:dyDescent="0.2">
      <c r="B9" s="13"/>
    </row>
    <row r="10" spans="2:7" x14ac:dyDescent="0.2">
      <c r="B10" s="202" t="s">
        <v>96</v>
      </c>
      <c r="C10" s="33" t="s">
        <v>199</v>
      </c>
      <c r="D10" s="33" t="s">
        <v>22</v>
      </c>
      <c r="E10" s="33" t="s">
        <v>200</v>
      </c>
    </row>
    <row r="11" spans="2:7" x14ac:dyDescent="0.2">
      <c r="B11" s="203"/>
      <c r="C11" s="34" t="s">
        <v>172</v>
      </c>
      <c r="D11" s="34" t="s">
        <v>172</v>
      </c>
      <c r="E11" s="34" t="s">
        <v>172</v>
      </c>
    </row>
    <row r="12" spans="2:7" x14ac:dyDescent="0.2">
      <c r="B12" s="84" t="s">
        <v>231</v>
      </c>
      <c r="C12" s="85">
        <v>0.24</v>
      </c>
      <c r="D12" s="85">
        <v>0.14000000000000001</v>
      </c>
      <c r="E12" s="85">
        <v>0.62</v>
      </c>
    </row>
    <row r="13" spans="2:7" x14ac:dyDescent="0.2">
      <c r="B13" s="83" t="s">
        <v>221</v>
      </c>
      <c r="C13" s="164">
        <v>0.27</v>
      </c>
      <c r="D13" s="164">
        <v>0.17</v>
      </c>
      <c r="E13" s="164">
        <v>0.56000000000000005</v>
      </c>
    </row>
    <row r="14" spans="2:7" x14ac:dyDescent="0.2">
      <c r="B14" s="83" t="s">
        <v>107</v>
      </c>
      <c r="C14" s="164">
        <v>0.26</v>
      </c>
      <c r="D14" s="164">
        <v>0.15</v>
      </c>
      <c r="E14" s="164">
        <v>0.59</v>
      </c>
    </row>
    <row r="15" spans="2:7" x14ac:dyDescent="0.2">
      <c r="B15" s="83" t="s">
        <v>182</v>
      </c>
      <c r="C15" s="164">
        <v>0.24</v>
      </c>
      <c r="D15" s="164">
        <v>0.14000000000000001</v>
      </c>
      <c r="E15" s="164">
        <v>0.62</v>
      </c>
    </row>
    <row r="16" spans="2:7" x14ac:dyDescent="0.2">
      <c r="B16" s="84" t="s">
        <v>110</v>
      </c>
      <c r="C16" s="85">
        <v>0.28999999999999998</v>
      </c>
      <c r="D16" s="85">
        <v>0.12</v>
      </c>
      <c r="E16" s="85">
        <v>0.59</v>
      </c>
    </row>
    <row r="17" spans="2:5" x14ac:dyDescent="0.2">
      <c r="B17" s="83" t="s">
        <v>111</v>
      </c>
      <c r="C17" s="164">
        <v>0.42</v>
      </c>
      <c r="D17" s="164">
        <v>0.12</v>
      </c>
      <c r="E17" s="164">
        <v>0.46</v>
      </c>
    </row>
    <row r="18" spans="2:5" x14ac:dyDescent="0.2">
      <c r="B18" s="83" t="s">
        <v>112</v>
      </c>
      <c r="C18" s="164">
        <v>0.32</v>
      </c>
      <c r="D18" s="164">
        <v>0.13</v>
      </c>
      <c r="E18" s="164">
        <v>0.55000000000000004</v>
      </c>
    </row>
    <row r="19" spans="2:5" x14ac:dyDescent="0.2">
      <c r="B19" s="83" t="s">
        <v>113</v>
      </c>
      <c r="C19" s="164">
        <v>0.45</v>
      </c>
      <c r="D19" s="164">
        <v>0.11</v>
      </c>
      <c r="E19" s="164">
        <v>0.44</v>
      </c>
    </row>
    <row r="20" spans="2:5" x14ac:dyDescent="0.2">
      <c r="B20" s="84" t="s">
        <v>114</v>
      </c>
      <c r="C20" s="85">
        <v>0.3</v>
      </c>
      <c r="D20" s="85">
        <v>0.15</v>
      </c>
      <c r="E20" s="85">
        <v>0.55000000000000004</v>
      </c>
    </row>
    <row r="21" spans="2:5" x14ac:dyDescent="0.2">
      <c r="B21" s="83" t="s">
        <v>115</v>
      </c>
      <c r="C21" s="164">
        <v>0.33</v>
      </c>
      <c r="D21" s="164">
        <v>0.16</v>
      </c>
      <c r="E21" s="164">
        <v>0.51</v>
      </c>
    </row>
    <row r="22" spans="2:5" x14ac:dyDescent="0.2">
      <c r="B22" s="83" t="s">
        <v>116</v>
      </c>
      <c r="C22" s="164">
        <v>0.28999999999999998</v>
      </c>
      <c r="D22" s="164">
        <v>0.14000000000000001</v>
      </c>
      <c r="E22" s="164">
        <v>0.56999999999999995</v>
      </c>
    </row>
    <row r="23" spans="2:5" x14ac:dyDescent="0.2">
      <c r="B23" s="83" t="s">
        <v>118</v>
      </c>
      <c r="C23" s="164">
        <v>0.25</v>
      </c>
      <c r="D23" s="164">
        <v>0.2</v>
      </c>
      <c r="E23" s="164">
        <v>0.55000000000000004</v>
      </c>
    </row>
    <row r="24" spans="2:5" x14ac:dyDescent="0.2">
      <c r="B24" s="84" t="s">
        <v>119</v>
      </c>
      <c r="C24" s="85">
        <v>0.37</v>
      </c>
      <c r="D24" s="85">
        <v>0.16</v>
      </c>
      <c r="E24" s="85">
        <v>0.47</v>
      </c>
    </row>
    <row r="25" spans="2:5" x14ac:dyDescent="0.2">
      <c r="B25" s="83" t="s">
        <v>120</v>
      </c>
      <c r="C25" s="164">
        <v>0.34</v>
      </c>
      <c r="D25" s="164">
        <v>0.19</v>
      </c>
      <c r="E25" s="164">
        <v>0.47</v>
      </c>
    </row>
    <row r="26" spans="2:5" x14ac:dyDescent="0.2">
      <c r="B26" s="83" t="s">
        <v>121</v>
      </c>
      <c r="C26" s="164">
        <v>0.32</v>
      </c>
      <c r="D26" s="164">
        <v>0.2</v>
      </c>
      <c r="E26" s="164">
        <v>0.48</v>
      </c>
    </row>
    <row r="27" spans="2:5" x14ac:dyDescent="0.2">
      <c r="B27" s="83" t="s">
        <v>122</v>
      </c>
      <c r="C27" s="164">
        <v>0.31</v>
      </c>
      <c r="D27" s="164">
        <v>0.2</v>
      </c>
      <c r="E27" s="164">
        <v>0.49</v>
      </c>
    </row>
    <row r="28" spans="2:5" x14ac:dyDescent="0.2">
      <c r="B28" s="84" t="s">
        <v>123</v>
      </c>
      <c r="C28" s="85">
        <v>0.32</v>
      </c>
      <c r="D28" s="85">
        <v>0.2</v>
      </c>
      <c r="E28" s="85">
        <v>0.48</v>
      </c>
    </row>
    <row r="29" spans="2:5" x14ac:dyDescent="0.2">
      <c r="B29" s="83" t="s">
        <v>124</v>
      </c>
      <c r="C29" s="164">
        <v>0.32</v>
      </c>
      <c r="D29" s="164">
        <v>0.23</v>
      </c>
      <c r="E29" s="164">
        <v>0.45</v>
      </c>
    </row>
    <row r="30" spans="2:5" x14ac:dyDescent="0.2">
      <c r="B30" s="83" t="s">
        <v>125</v>
      </c>
      <c r="C30" s="164">
        <v>0.32</v>
      </c>
      <c r="D30" s="164">
        <v>0.25</v>
      </c>
      <c r="E30" s="164">
        <v>0.43</v>
      </c>
    </row>
    <row r="31" spans="2:5" x14ac:dyDescent="0.2">
      <c r="B31" s="83" t="s">
        <v>126</v>
      </c>
      <c r="C31" s="164">
        <v>0.35</v>
      </c>
      <c r="D31" s="164">
        <v>0.22</v>
      </c>
      <c r="E31" s="164">
        <v>0.43</v>
      </c>
    </row>
    <row r="32" spans="2:5" x14ac:dyDescent="0.2">
      <c r="B32" s="84" t="s">
        <v>127</v>
      </c>
      <c r="C32" s="85">
        <v>0.34</v>
      </c>
      <c r="D32" s="85">
        <v>0.21</v>
      </c>
      <c r="E32" s="85">
        <v>0.45</v>
      </c>
    </row>
    <row r="33" spans="2:7" x14ac:dyDescent="0.2">
      <c r="B33" s="83" t="s">
        <v>128</v>
      </c>
      <c r="C33" s="164">
        <v>0.34</v>
      </c>
      <c r="D33" s="164">
        <v>0.21</v>
      </c>
      <c r="E33" s="164">
        <v>0.45</v>
      </c>
    </row>
    <row r="34" spans="2:7" x14ac:dyDescent="0.2">
      <c r="B34" s="83" t="s">
        <v>129</v>
      </c>
      <c r="C34" s="164">
        <v>0.28000000000000003</v>
      </c>
      <c r="D34" s="164">
        <v>0.24</v>
      </c>
      <c r="E34" s="164">
        <v>0.48</v>
      </c>
    </row>
    <row r="35" spans="2:7" x14ac:dyDescent="0.2">
      <c r="B35" s="83" t="s">
        <v>130</v>
      </c>
      <c r="C35" s="164">
        <v>0.32</v>
      </c>
      <c r="D35" s="164">
        <v>0.24</v>
      </c>
      <c r="E35" s="164">
        <v>0.44</v>
      </c>
    </row>
    <row r="36" spans="2:7" x14ac:dyDescent="0.2">
      <c r="B36" s="84" t="s">
        <v>131</v>
      </c>
      <c r="C36" s="85">
        <v>0.35</v>
      </c>
      <c r="D36" s="85">
        <v>0.24</v>
      </c>
      <c r="E36" s="85">
        <v>0.41</v>
      </c>
    </row>
    <row r="37" spans="2:7" x14ac:dyDescent="0.2">
      <c r="B37" s="83" t="s">
        <v>132</v>
      </c>
      <c r="C37" s="164">
        <v>0.36</v>
      </c>
      <c r="D37" s="164">
        <v>0.26</v>
      </c>
      <c r="E37" s="164">
        <v>0.38</v>
      </c>
    </row>
    <row r="38" spans="2:7" x14ac:dyDescent="0.2">
      <c r="B38" s="83" t="s">
        <v>133</v>
      </c>
      <c r="C38" s="164">
        <v>0.34</v>
      </c>
      <c r="D38" s="164">
        <v>0.26</v>
      </c>
      <c r="E38" s="164">
        <v>0.4</v>
      </c>
    </row>
    <row r="39" spans="2:7" x14ac:dyDescent="0.2">
      <c r="B39" s="83" t="s">
        <v>134</v>
      </c>
      <c r="C39" s="164">
        <v>0.34</v>
      </c>
      <c r="D39" s="164">
        <v>0.28000000000000003</v>
      </c>
      <c r="E39" s="164">
        <v>0.38</v>
      </c>
    </row>
    <row r="40" spans="2:7" x14ac:dyDescent="0.2">
      <c r="B40" s="84" t="s">
        <v>135</v>
      </c>
      <c r="C40" s="85">
        <v>0.39</v>
      </c>
      <c r="D40" s="85">
        <v>0.3</v>
      </c>
      <c r="E40" s="85">
        <v>0.31</v>
      </c>
    </row>
    <row r="41" spans="2:7" x14ac:dyDescent="0.2">
      <c r="B41" s="83" t="s">
        <v>136</v>
      </c>
      <c r="C41" s="164">
        <v>0.39</v>
      </c>
      <c r="D41" s="164">
        <v>0.28999999999999998</v>
      </c>
      <c r="E41" s="164">
        <v>0.32</v>
      </c>
    </row>
    <row r="42" spans="2:7" x14ac:dyDescent="0.2">
      <c r="B42" s="83" t="s">
        <v>137</v>
      </c>
      <c r="C42" s="164">
        <v>0.48</v>
      </c>
      <c r="D42" s="164">
        <v>0.28999999999999998</v>
      </c>
      <c r="E42" s="164">
        <v>0.23</v>
      </c>
    </row>
    <row r="43" spans="2:7" x14ac:dyDescent="0.2">
      <c r="B43" s="219"/>
      <c r="C43" s="219"/>
      <c r="D43" s="219"/>
      <c r="E43" s="219"/>
      <c r="F43" s="219"/>
      <c r="G43" s="219"/>
    </row>
    <row r="44" spans="2:7" ht="30" customHeight="1" x14ac:dyDescent="0.2">
      <c r="B44" s="219" t="s">
        <v>268</v>
      </c>
      <c r="C44" s="219"/>
      <c r="D44" s="219"/>
      <c r="E44" s="219"/>
      <c r="F44" s="219"/>
      <c r="G44" s="219"/>
    </row>
    <row r="45" spans="2:7" ht="12.75" customHeight="1" x14ac:dyDescent="0.2">
      <c r="B45" s="113"/>
      <c r="C45" s="113"/>
      <c r="D45" s="113"/>
      <c r="E45" s="113"/>
      <c r="F45" s="113"/>
      <c r="G45" s="113"/>
    </row>
    <row r="46" spans="2:7" ht="15" x14ac:dyDescent="0.2">
      <c r="B46" s="138" t="s">
        <v>264</v>
      </c>
    </row>
    <row r="48" spans="2:7" x14ac:dyDescent="0.2">
      <c r="B48" s="202" t="s">
        <v>96</v>
      </c>
      <c r="C48" s="33" t="s">
        <v>199</v>
      </c>
      <c r="D48" s="33" t="s">
        <v>22</v>
      </c>
      <c r="E48" s="33" t="s">
        <v>200</v>
      </c>
    </row>
    <row r="49" spans="2:7" x14ac:dyDescent="0.2">
      <c r="B49" s="203"/>
      <c r="C49" s="34" t="s">
        <v>172</v>
      </c>
      <c r="D49" s="34" t="s">
        <v>172</v>
      </c>
      <c r="E49" s="34" t="s">
        <v>172</v>
      </c>
    </row>
    <row r="50" spans="2:7" x14ac:dyDescent="0.2">
      <c r="B50" s="84" t="s">
        <v>235</v>
      </c>
      <c r="C50" s="85">
        <v>0.25</v>
      </c>
      <c r="D50" s="85">
        <v>0.15</v>
      </c>
      <c r="E50" s="85">
        <v>0.6</v>
      </c>
    </row>
    <row r="51" spans="2:7" x14ac:dyDescent="0.2">
      <c r="B51" s="83" t="s">
        <v>236</v>
      </c>
      <c r="C51" s="164">
        <v>0.37</v>
      </c>
      <c r="D51" s="164">
        <v>0.12</v>
      </c>
      <c r="E51" s="164">
        <v>0.51</v>
      </c>
    </row>
    <row r="52" spans="2:7" x14ac:dyDescent="0.2">
      <c r="B52" s="83" t="s">
        <v>237</v>
      </c>
      <c r="C52" s="164">
        <v>0.28999999999999998</v>
      </c>
      <c r="D52" s="164">
        <v>0.16</v>
      </c>
      <c r="E52" s="164">
        <v>0.55000000000000004</v>
      </c>
    </row>
    <row r="53" spans="2:7" x14ac:dyDescent="0.2">
      <c r="B53" s="83" t="s">
        <v>238</v>
      </c>
      <c r="C53" s="164">
        <v>0.34</v>
      </c>
      <c r="D53" s="164">
        <v>0.19</v>
      </c>
      <c r="E53" s="164">
        <v>0.47</v>
      </c>
    </row>
    <row r="54" spans="2:7" x14ac:dyDescent="0.2">
      <c r="B54" s="83" t="s">
        <v>239</v>
      </c>
      <c r="C54" s="164">
        <v>0.33</v>
      </c>
      <c r="D54" s="164">
        <v>0.23</v>
      </c>
      <c r="E54" s="164">
        <v>0.44</v>
      </c>
    </row>
    <row r="55" spans="2:7" x14ac:dyDescent="0.2">
      <c r="B55" s="83" t="s">
        <v>240</v>
      </c>
      <c r="C55" s="164">
        <v>0.32</v>
      </c>
      <c r="D55" s="164">
        <v>0.21</v>
      </c>
      <c r="E55" s="164">
        <v>0.47</v>
      </c>
    </row>
    <row r="56" spans="2:7" x14ac:dyDescent="0.2">
      <c r="B56" s="83" t="s">
        <v>241</v>
      </c>
      <c r="C56" s="164">
        <v>0.36</v>
      </c>
      <c r="D56" s="164">
        <v>0.26</v>
      </c>
      <c r="E56" s="164">
        <v>0.38</v>
      </c>
    </row>
    <row r="58" spans="2:7" ht="38.25" customHeight="1" x14ac:dyDescent="0.2">
      <c r="B58" s="219" t="s">
        <v>268</v>
      </c>
      <c r="C58" s="219"/>
      <c r="D58" s="219"/>
      <c r="E58" s="219"/>
      <c r="F58" s="219"/>
      <c r="G58" s="219"/>
    </row>
  </sheetData>
  <mergeCells count="5">
    <mergeCell ref="B10:B11"/>
    <mergeCell ref="B43:G43"/>
    <mergeCell ref="B44:G44"/>
    <mergeCell ref="B48:B49"/>
    <mergeCell ref="B58:G58"/>
  </mergeCells>
  <phoneticPr fontId="3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EE3E8-BF97-4E5F-BBF4-D8F6A4680282}">
  <sheetPr>
    <pageSetUpPr autoPageBreaks="0"/>
  </sheetPr>
  <dimension ref="B1:AV67"/>
  <sheetViews>
    <sheetView showGridLines="0" zoomScale="130" zoomScaleNormal="130" workbookViewId="0">
      <pane xSplit="2" topLeftCell="Y1" activePane="topRight" state="frozen"/>
      <selection activeCell="L22" sqref="L22"/>
      <selection pane="topRight"/>
    </sheetView>
  </sheetViews>
  <sheetFormatPr defaultColWidth="9" defaultRowHeight="12" x14ac:dyDescent="0.2"/>
  <cols>
    <col min="1" max="1" width="1.85546875" style="3" customWidth="1"/>
    <col min="2" max="2" width="31.7109375" style="3" customWidth="1"/>
    <col min="3" max="40" width="7.85546875" style="3" customWidth="1"/>
    <col min="41" max="41" width="20.42578125" style="3" customWidth="1"/>
    <col min="42" max="42" width="15.28515625" style="3" customWidth="1"/>
    <col min="43" max="44" width="9" style="3"/>
    <col min="45" max="48" width="12.140625" style="3" customWidth="1"/>
    <col min="49" max="16384" width="9" style="3"/>
  </cols>
  <sheetData>
    <row r="1" spans="2:48" ht="55.5" customHeight="1" x14ac:dyDescent="0.2"/>
    <row r="2" spans="2:48" ht="12.75" thickBot="1" x14ac:dyDescent="0.25"/>
    <row r="3" spans="2:48" x14ac:dyDescent="0.2">
      <c r="B3" s="220" t="s">
        <v>201</v>
      </c>
      <c r="C3" s="165" t="s">
        <v>202</v>
      </c>
      <c r="D3" s="109" t="s">
        <v>203</v>
      </c>
      <c r="E3" s="166" t="s">
        <v>204</v>
      </c>
      <c r="F3" s="166" t="s">
        <v>205</v>
      </c>
      <c r="G3" s="165" t="s">
        <v>202</v>
      </c>
      <c r="H3" s="109" t="s">
        <v>203</v>
      </c>
      <c r="I3" s="166" t="s">
        <v>204</v>
      </c>
      <c r="J3" s="166" t="s">
        <v>205</v>
      </c>
      <c r="K3" s="165" t="s">
        <v>202</v>
      </c>
      <c r="L3" s="109" t="s">
        <v>203</v>
      </c>
      <c r="M3" s="166" t="s">
        <v>204</v>
      </c>
      <c r="N3" s="166" t="s">
        <v>205</v>
      </c>
      <c r="O3" s="165" t="s">
        <v>202</v>
      </c>
      <c r="P3" s="109" t="s">
        <v>203</v>
      </c>
      <c r="Q3" s="166" t="s">
        <v>204</v>
      </c>
      <c r="R3" s="166" t="s">
        <v>205</v>
      </c>
      <c r="S3" s="165" t="s">
        <v>202</v>
      </c>
      <c r="T3" s="109" t="s">
        <v>203</v>
      </c>
      <c r="U3" s="166" t="s">
        <v>204</v>
      </c>
      <c r="V3" s="166" t="s">
        <v>206</v>
      </c>
      <c r="W3" s="165" t="s">
        <v>202</v>
      </c>
      <c r="X3" s="109" t="s">
        <v>203</v>
      </c>
      <c r="Y3" s="166" t="s">
        <v>204</v>
      </c>
      <c r="Z3" s="166" t="s">
        <v>205</v>
      </c>
      <c r="AA3" s="165" t="s">
        <v>202</v>
      </c>
      <c r="AB3" s="109" t="s">
        <v>203</v>
      </c>
      <c r="AC3" s="166" t="s">
        <v>204</v>
      </c>
      <c r="AD3" s="166" t="s">
        <v>205</v>
      </c>
      <c r="AE3" s="165" t="s">
        <v>202</v>
      </c>
      <c r="AF3" s="109" t="s">
        <v>203</v>
      </c>
      <c r="AG3" s="166" t="s">
        <v>204</v>
      </c>
      <c r="AH3" s="166" t="s">
        <v>205</v>
      </c>
      <c r="AI3" s="165" t="s">
        <v>202</v>
      </c>
      <c r="AJ3" s="109" t="s">
        <v>203</v>
      </c>
      <c r="AK3" s="166" t="s">
        <v>204</v>
      </c>
      <c r="AL3" s="166" t="s">
        <v>205</v>
      </c>
      <c r="AM3" s="165" t="s">
        <v>202</v>
      </c>
      <c r="AN3" s="109" t="s">
        <v>203</v>
      </c>
      <c r="AO3" s="37" t="s">
        <v>207</v>
      </c>
    </row>
    <row r="4" spans="2:48" ht="12.75" thickBot="1" x14ac:dyDescent="0.25">
      <c r="B4" s="221"/>
      <c r="C4" s="167">
        <v>17</v>
      </c>
      <c r="D4" s="36">
        <v>17</v>
      </c>
      <c r="E4" s="167">
        <v>17</v>
      </c>
      <c r="F4" s="167">
        <v>17</v>
      </c>
      <c r="G4" s="167">
        <v>18</v>
      </c>
      <c r="H4" s="36">
        <v>18</v>
      </c>
      <c r="I4" s="167">
        <v>18</v>
      </c>
      <c r="J4" s="167">
        <v>18</v>
      </c>
      <c r="K4" s="167">
        <v>19</v>
      </c>
      <c r="L4" s="36">
        <v>19</v>
      </c>
      <c r="M4" s="167">
        <v>19</v>
      </c>
      <c r="N4" s="167">
        <v>19</v>
      </c>
      <c r="O4" s="167">
        <v>20</v>
      </c>
      <c r="P4" s="36">
        <v>20</v>
      </c>
      <c r="Q4" s="167">
        <v>20</v>
      </c>
      <c r="R4" s="167">
        <v>20</v>
      </c>
      <c r="S4" s="167">
        <v>21</v>
      </c>
      <c r="T4" s="36">
        <v>21</v>
      </c>
      <c r="U4" s="167">
        <v>21</v>
      </c>
      <c r="V4" s="167">
        <v>21</v>
      </c>
      <c r="W4" s="167">
        <v>22</v>
      </c>
      <c r="X4" s="36">
        <v>22</v>
      </c>
      <c r="Y4" s="167">
        <v>22</v>
      </c>
      <c r="Z4" s="167">
        <v>22</v>
      </c>
      <c r="AA4" s="167">
        <v>23</v>
      </c>
      <c r="AB4" s="36">
        <v>23</v>
      </c>
      <c r="AC4" s="167">
        <v>23</v>
      </c>
      <c r="AD4" s="167">
        <v>23</v>
      </c>
      <c r="AE4" s="167">
        <v>24</v>
      </c>
      <c r="AF4" s="36">
        <v>24</v>
      </c>
      <c r="AG4" s="167">
        <v>24</v>
      </c>
      <c r="AH4" s="167">
        <v>24</v>
      </c>
      <c r="AI4" s="167">
        <v>25</v>
      </c>
      <c r="AJ4" s="36">
        <v>25</v>
      </c>
      <c r="AK4" s="167">
        <v>25</v>
      </c>
      <c r="AL4" s="167">
        <v>25</v>
      </c>
      <c r="AM4" s="167">
        <v>26</v>
      </c>
      <c r="AN4" s="36">
        <v>26</v>
      </c>
      <c r="AO4" s="38" t="s">
        <v>265</v>
      </c>
    </row>
    <row r="5" spans="2:48" x14ac:dyDescent="0.2">
      <c r="B5" s="56" t="s">
        <v>41</v>
      </c>
      <c r="C5" s="168">
        <v>0.01</v>
      </c>
      <c r="D5" s="64">
        <v>2E-3</v>
      </c>
      <c r="E5" s="168">
        <v>4.0323369778921562E-3</v>
      </c>
      <c r="F5" s="168">
        <v>8.9141852391607015E-3</v>
      </c>
      <c r="G5" s="168">
        <v>8.7950409600327292E-3</v>
      </c>
      <c r="H5" s="64">
        <v>8.4820766572918805E-3</v>
      </c>
      <c r="I5" s="168">
        <v>8.05861541627363E-3</v>
      </c>
      <c r="J5" s="168">
        <v>9.211161327921491E-3</v>
      </c>
      <c r="K5" s="168">
        <v>1.0243303414572283E-2</v>
      </c>
      <c r="L5" s="64">
        <v>7.5742862989716369E-3</v>
      </c>
      <c r="M5" s="168">
        <v>1.4E-2</v>
      </c>
      <c r="N5" s="168">
        <v>1.4999999999999999E-2</v>
      </c>
      <c r="O5" s="168">
        <v>0.01</v>
      </c>
      <c r="P5" s="64">
        <v>1.4999999999999999E-2</v>
      </c>
      <c r="Q5" s="168">
        <v>1.4999999999999999E-2</v>
      </c>
      <c r="R5" s="168">
        <v>1.4E-2</v>
      </c>
      <c r="S5" s="168">
        <v>1.2999999999999999E-2</v>
      </c>
      <c r="T5" s="64">
        <v>1.2E-2</v>
      </c>
      <c r="U5" s="168">
        <v>8.9999999999999993E-3</v>
      </c>
      <c r="V5" s="168">
        <v>1.4999999999999999E-2</v>
      </c>
      <c r="W5" s="168">
        <v>1.2E-2</v>
      </c>
      <c r="X5" s="64">
        <v>1.2999999999999999E-2</v>
      </c>
      <c r="Y5" s="168">
        <v>0.02</v>
      </c>
      <c r="Z5" s="168">
        <v>1.9E-2</v>
      </c>
      <c r="AA5" s="168">
        <v>1.9393901763406742E-2</v>
      </c>
      <c r="AB5" s="64">
        <v>1.3313859881267501E-2</v>
      </c>
      <c r="AC5" s="168">
        <v>1.093972556543924E-2</v>
      </c>
      <c r="AD5" s="168">
        <v>2.3960937585969604E-2</v>
      </c>
      <c r="AE5" s="168">
        <v>1.8854787846755955E-2</v>
      </c>
      <c r="AF5" s="64">
        <v>1.3856844714072449E-2</v>
      </c>
      <c r="AG5" s="168">
        <v>8.9999999999999993E-3</v>
      </c>
      <c r="AH5" s="168">
        <v>1.7999999999999999E-2</v>
      </c>
      <c r="AI5" s="168">
        <v>1.7999999999999999E-2</v>
      </c>
      <c r="AJ5" s="64">
        <v>1.4E-2</v>
      </c>
      <c r="AK5" s="168">
        <v>1.7999999999999999E-2</v>
      </c>
      <c r="AL5" s="168">
        <v>1.5872818613808973E-2</v>
      </c>
      <c r="AM5" s="168">
        <v>1.4999999999999999E-2</v>
      </c>
      <c r="AN5" s="64">
        <v>1.4999999999999999E-2</v>
      </c>
      <c r="AO5" s="2"/>
      <c r="AQ5" s="106"/>
      <c r="AR5" s="106"/>
    </row>
    <row r="6" spans="2:48" x14ac:dyDescent="0.2">
      <c r="B6" s="56" t="s">
        <v>73</v>
      </c>
      <c r="C6" s="168">
        <v>2.1000000000000001E-2</v>
      </c>
      <c r="D6" s="64">
        <v>3.3000000000000002E-2</v>
      </c>
      <c r="E6" s="168">
        <v>6.5481842180542357E-2</v>
      </c>
      <c r="F6" s="168">
        <v>2.4789912846304184E-2</v>
      </c>
      <c r="G6" s="168">
        <v>1.6476613670240028E-2</v>
      </c>
      <c r="H6" s="64">
        <v>3.2718222301442279E-2</v>
      </c>
      <c r="I6" s="168">
        <v>1.8354208044064804E-2</v>
      </c>
      <c r="J6" s="168">
        <v>1.863095654921634E-2</v>
      </c>
      <c r="K6" s="168">
        <v>9.6626608198815828E-3</v>
      </c>
      <c r="L6" s="64">
        <v>2.2621151410285759E-2</v>
      </c>
      <c r="M6" s="168">
        <v>2.86E-2</v>
      </c>
      <c r="N6" s="168">
        <v>2.7E-2</v>
      </c>
      <c r="O6" s="168">
        <v>3.3000000000000002E-2</v>
      </c>
      <c r="P6" s="64">
        <v>3.5000000000000003E-2</v>
      </c>
      <c r="Q6" s="168">
        <v>3.1E-2</v>
      </c>
      <c r="R6" s="168">
        <v>2.4E-2</v>
      </c>
      <c r="S6" s="168">
        <v>3.7999999999999999E-2</v>
      </c>
      <c r="T6" s="64">
        <v>2.9000000000000001E-2</v>
      </c>
      <c r="U6" s="168">
        <v>3.3000000000000002E-2</v>
      </c>
      <c r="V6" s="168">
        <v>2.1999999999999999E-2</v>
      </c>
      <c r="W6" s="168">
        <v>1.6E-2</v>
      </c>
      <c r="X6" s="64">
        <v>0.02</v>
      </c>
      <c r="Y6" s="168">
        <v>2.1999999999999999E-2</v>
      </c>
      <c r="Z6" s="168">
        <v>1.4E-2</v>
      </c>
      <c r="AA6" s="168">
        <v>2.9958623279529303E-2</v>
      </c>
      <c r="AB6" s="64">
        <v>1.7848616184273591E-2</v>
      </c>
      <c r="AC6" s="168">
        <v>2.2904059954077832E-2</v>
      </c>
      <c r="AD6" s="168">
        <v>1.5461435279585736E-2</v>
      </c>
      <c r="AE6" s="168">
        <v>1.7090685291276719E-2</v>
      </c>
      <c r="AF6" s="64">
        <v>1.6216557495685912E-2</v>
      </c>
      <c r="AG6" s="168">
        <v>5.0999999999999997E-2</v>
      </c>
      <c r="AH6" s="168">
        <v>1.7999999999999999E-2</v>
      </c>
      <c r="AI6" s="168">
        <v>2.1000000000000001E-2</v>
      </c>
      <c r="AJ6" s="64">
        <v>2.5000000000000001E-2</v>
      </c>
      <c r="AK6" s="168">
        <v>2.5000000000000001E-2</v>
      </c>
      <c r="AL6" s="168">
        <v>3.5917355426475159E-2</v>
      </c>
      <c r="AM6" s="168">
        <v>1.9E-2</v>
      </c>
      <c r="AN6" s="64">
        <v>2.5000000000000001E-2</v>
      </c>
      <c r="AO6" s="2"/>
      <c r="AQ6" s="106"/>
      <c r="AR6" s="106"/>
    </row>
    <row r="7" spans="2:48" x14ac:dyDescent="0.2">
      <c r="B7" s="56" t="s">
        <v>45</v>
      </c>
      <c r="C7" s="168">
        <v>7.0000000000000001E-3</v>
      </c>
      <c r="D7" s="64">
        <v>2E-3</v>
      </c>
      <c r="E7" s="168">
        <v>8.4542907173275322E-3</v>
      </c>
      <c r="F7" s="168">
        <v>5.5118330682370625E-3</v>
      </c>
      <c r="G7" s="168">
        <v>6.0492711656565928E-3</v>
      </c>
      <c r="H7" s="64">
        <v>5.4326798833185174E-3</v>
      </c>
      <c r="I7" s="168">
        <v>4.9975244965618547E-3</v>
      </c>
      <c r="J7" s="168">
        <v>2.750272945381937E-3</v>
      </c>
      <c r="K7" s="168">
        <v>4.8741504609631867E-3</v>
      </c>
      <c r="L7" s="64">
        <v>5.6780398408031877E-3</v>
      </c>
      <c r="M7" s="168">
        <v>7.4999999999999997E-3</v>
      </c>
      <c r="N7" s="168">
        <v>4.0000000000000001E-3</v>
      </c>
      <c r="O7" s="168">
        <v>5.0000000000000001E-3</v>
      </c>
      <c r="P7" s="64">
        <v>6.0000000000000001E-3</v>
      </c>
      <c r="Q7" s="168">
        <v>4.0000000000000001E-3</v>
      </c>
      <c r="R7" s="168">
        <v>4.0000000000000001E-3</v>
      </c>
      <c r="S7" s="168">
        <v>5.0000000000000001E-3</v>
      </c>
      <c r="T7" s="64">
        <v>7.0000000000000001E-3</v>
      </c>
      <c r="U7" s="168">
        <v>1.7999999999999999E-2</v>
      </c>
      <c r="V7" s="168">
        <v>8.0000000000000002E-3</v>
      </c>
      <c r="W7" s="168">
        <v>5.0000000000000001E-3</v>
      </c>
      <c r="X7" s="64">
        <v>4.0000000000000001E-3</v>
      </c>
      <c r="Y7" s="168">
        <v>4.0000000000000001E-3</v>
      </c>
      <c r="Z7" s="168">
        <v>7.0000000000000001E-3</v>
      </c>
      <c r="AA7" s="168">
        <v>6.4432745796431457E-3</v>
      </c>
      <c r="AB7" s="64">
        <v>1.0365563291323706E-2</v>
      </c>
      <c r="AC7" s="168">
        <v>8.1760529862543486E-3</v>
      </c>
      <c r="AD7" s="168">
        <v>6.4610421055433355E-3</v>
      </c>
      <c r="AE7" s="168">
        <v>8.3608963139838611E-3</v>
      </c>
      <c r="AF7" s="64">
        <v>9.1797977607268547E-3</v>
      </c>
      <c r="AG7" s="168">
        <v>1.2E-2</v>
      </c>
      <c r="AH7" s="168">
        <v>5.0000000000000001E-3</v>
      </c>
      <c r="AI7" s="168">
        <v>6.0000000000000001E-3</v>
      </c>
      <c r="AJ7" s="64">
        <v>8.0000000000000002E-3</v>
      </c>
      <c r="AK7" s="168">
        <v>7.0000000000000001E-3</v>
      </c>
      <c r="AL7" s="168">
        <v>8.1712490241647347E-3</v>
      </c>
      <c r="AM7" s="168">
        <v>8.9999999999999993E-3</v>
      </c>
      <c r="AN7" s="64">
        <v>7.0000000000000001E-3</v>
      </c>
      <c r="AO7" s="2"/>
      <c r="AQ7" s="106"/>
      <c r="AR7" s="106"/>
    </row>
    <row r="8" spans="2:48" x14ac:dyDescent="0.2">
      <c r="B8" s="56" t="s">
        <v>71</v>
      </c>
      <c r="C8" s="168">
        <v>2.8000000000000001E-2</v>
      </c>
      <c r="D8" s="64">
        <v>2.1999999999999999E-2</v>
      </c>
      <c r="E8" s="168">
        <v>1.647908822776005E-2</v>
      </c>
      <c r="F8" s="168">
        <v>2.0997481547192873E-2</v>
      </c>
      <c r="G8" s="168">
        <v>1.0257896644098697E-2</v>
      </c>
      <c r="H8" s="64">
        <v>2.2388812507586807E-2</v>
      </c>
      <c r="I8" s="168">
        <v>2.9015513676237767E-2</v>
      </c>
      <c r="J8" s="168">
        <v>2.9179660287207063E-2</v>
      </c>
      <c r="K8" s="168">
        <v>2.4875005802920569E-2</v>
      </c>
      <c r="L8" s="64">
        <v>3.3195037308505822E-2</v>
      </c>
      <c r="M8" s="168">
        <v>4.2500000000000003E-2</v>
      </c>
      <c r="N8" s="168">
        <v>1.7000000000000001E-2</v>
      </c>
      <c r="O8" s="168">
        <v>4.4999999999999998E-2</v>
      </c>
      <c r="P8" s="64">
        <v>7.3999999999999996E-2</v>
      </c>
      <c r="Q8" s="168">
        <v>6.6000000000000003E-2</v>
      </c>
      <c r="R8" s="168">
        <v>8.2000000000000003E-2</v>
      </c>
      <c r="S8" s="168">
        <v>5.6000000000000001E-2</v>
      </c>
      <c r="T8" s="64">
        <v>5.7000000000000002E-2</v>
      </c>
      <c r="U8" s="168">
        <v>8.1000000000000003E-2</v>
      </c>
      <c r="V8" s="168">
        <v>5.8999999999999997E-2</v>
      </c>
      <c r="W8" s="168">
        <v>5.6000000000000001E-2</v>
      </c>
      <c r="X8" s="64">
        <v>5.3999999999999999E-2</v>
      </c>
      <c r="Y8" s="168">
        <v>4.9000000000000002E-2</v>
      </c>
      <c r="Z8" s="168">
        <v>4.3999999999999997E-2</v>
      </c>
      <c r="AA8" s="168">
        <v>3.2765815358454277E-2</v>
      </c>
      <c r="AB8" s="64">
        <v>4.412875019130643E-2</v>
      </c>
      <c r="AC8" s="168">
        <v>3.5405895350702626E-2</v>
      </c>
      <c r="AD8" s="168">
        <v>3.9238351113913182E-2</v>
      </c>
      <c r="AE8" s="168">
        <v>3.0523944380917382E-2</v>
      </c>
      <c r="AF8" s="64">
        <v>2.7554252116654104E-2</v>
      </c>
      <c r="AG8" s="168">
        <v>2.4E-2</v>
      </c>
      <c r="AH8" s="168">
        <v>4.7E-2</v>
      </c>
      <c r="AI8" s="168">
        <v>3.4000000000000002E-2</v>
      </c>
      <c r="AJ8" s="64">
        <v>2.8000000000000001E-2</v>
      </c>
      <c r="AK8" s="168">
        <v>3.3000000000000002E-2</v>
      </c>
      <c r="AL8" s="168">
        <v>2.5389245183069117E-2</v>
      </c>
      <c r="AM8" s="168">
        <v>2.7E-2</v>
      </c>
      <c r="AN8" s="64">
        <v>2.9000000000000001E-2</v>
      </c>
      <c r="AO8" s="2"/>
      <c r="AQ8" s="106"/>
      <c r="AR8" s="106"/>
    </row>
    <row r="9" spans="2:48" x14ac:dyDescent="0.2">
      <c r="B9" s="56" t="s">
        <v>47</v>
      </c>
      <c r="C9" s="168">
        <v>1.4999999999999999E-2</v>
      </c>
      <c r="D9" s="64">
        <v>8.0000000000000002E-3</v>
      </c>
      <c r="E9" s="168">
        <v>1.6173579163075654E-2</v>
      </c>
      <c r="F9" s="168">
        <v>1.6114495961238564E-2</v>
      </c>
      <c r="G9" s="168">
        <v>1.3705455636501829E-2</v>
      </c>
      <c r="H9" s="64">
        <v>1.7605866890487376E-2</v>
      </c>
      <c r="I9" s="168">
        <v>1.2102806316087383E-2</v>
      </c>
      <c r="J9" s="168">
        <v>1.1853318370535503E-2</v>
      </c>
      <c r="K9" s="168">
        <v>1.4813371689887783E-2</v>
      </c>
      <c r="L9" s="64">
        <v>1.0660278764663331E-2</v>
      </c>
      <c r="M9" s="168">
        <v>1.6899999999999998E-2</v>
      </c>
      <c r="N9" s="168">
        <v>1.4999999999999999E-2</v>
      </c>
      <c r="O9" s="168">
        <v>1.9E-2</v>
      </c>
      <c r="P9" s="64">
        <v>1.4E-2</v>
      </c>
      <c r="Q9" s="168">
        <v>1.4999999999999999E-2</v>
      </c>
      <c r="R9" s="168">
        <v>1.4E-2</v>
      </c>
      <c r="S9" s="168">
        <v>1.2999999999999999E-2</v>
      </c>
      <c r="T9" s="64">
        <v>1.0999999999999999E-2</v>
      </c>
      <c r="U9" s="168">
        <v>1.2E-2</v>
      </c>
      <c r="V9" s="168">
        <v>2.1000000000000001E-2</v>
      </c>
      <c r="W9" s="168">
        <v>1.9E-2</v>
      </c>
      <c r="X9" s="64">
        <v>1.4E-2</v>
      </c>
      <c r="Y9" s="168">
        <v>1.7999999999999999E-2</v>
      </c>
      <c r="Z9" s="168">
        <v>2.1999999999999999E-2</v>
      </c>
      <c r="AA9" s="168">
        <v>1.6052698009441278E-2</v>
      </c>
      <c r="AB9" s="64">
        <v>1.3765414010486785E-2</v>
      </c>
      <c r="AC9" s="168">
        <v>1.849730312870251E-2</v>
      </c>
      <c r="AD9" s="168">
        <v>1.5473301737646661E-2</v>
      </c>
      <c r="AE9" s="168">
        <v>1.1965951206206546E-2</v>
      </c>
      <c r="AF9" s="64">
        <v>1.237668777038544E-2</v>
      </c>
      <c r="AG9" s="168">
        <v>1.2E-2</v>
      </c>
      <c r="AH9" s="168">
        <v>1.2999999999999999E-2</v>
      </c>
      <c r="AI9" s="168">
        <v>1.2999999999999999E-2</v>
      </c>
      <c r="AJ9" s="64">
        <v>1.0999999999999999E-2</v>
      </c>
      <c r="AK9" s="168">
        <v>1.0999999999999999E-2</v>
      </c>
      <c r="AL9" s="168">
        <v>1.4836316315379277E-2</v>
      </c>
      <c r="AM9" s="168">
        <v>1.2E-2</v>
      </c>
      <c r="AN9" s="64">
        <v>1.2999999999999999E-2</v>
      </c>
      <c r="AO9" s="2"/>
      <c r="AQ9" s="106"/>
      <c r="AR9" s="106"/>
    </row>
    <row r="10" spans="2:48" x14ac:dyDescent="0.2">
      <c r="B10" s="56" t="s">
        <v>49</v>
      </c>
      <c r="C10" s="168">
        <v>0.10200000000000001</v>
      </c>
      <c r="D10" s="64">
        <v>0.10100000000000001</v>
      </c>
      <c r="E10" s="168">
        <v>8.8591879582654118E-2</v>
      </c>
      <c r="F10" s="168">
        <v>9.6057174108535467E-2</v>
      </c>
      <c r="G10" s="168">
        <v>0.10072983772085677</v>
      </c>
      <c r="H10" s="64">
        <v>7.5322667419510325E-2</v>
      </c>
      <c r="I10" s="168">
        <v>8.9495327749704395E-2</v>
      </c>
      <c r="J10" s="168">
        <v>9.9829466399949468E-2</v>
      </c>
      <c r="K10" s="168">
        <v>0.1000906342021016</v>
      </c>
      <c r="L10" s="64">
        <v>9.169382259961098E-2</v>
      </c>
      <c r="M10" s="168">
        <v>9.5399999999999999E-2</v>
      </c>
      <c r="N10" s="168">
        <v>0.129</v>
      </c>
      <c r="O10" s="168">
        <v>0.14000000000000001</v>
      </c>
      <c r="P10" s="64">
        <v>0.1</v>
      </c>
      <c r="Q10" s="168">
        <v>0.10299999999999999</v>
      </c>
      <c r="R10" s="168">
        <v>9.5000000000000001E-2</v>
      </c>
      <c r="S10" s="168">
        <v>0.109</v>
      </c>
      <c r="T10" s="64">
        <v>0.10300000000000001</v>
      </c>
      <c r="U10" s="168">
        <v>7.1999999999999995E-2</v>
      </c>
      <c r="V10" s="168">
        <v>0.112</v>
      </c>
      <c r="W10" s="168">
        <v>0.11700000000000001</v>
      </c>
      <c r="X10" s="64">
        <v>9.8000000000000004E-2</v>
      </c>
      <c r="Y10" s="168">
        <v>0.11499999999999999</v>
      </c>
      <c r="Z10" s="168">
        <v>0.11799999999999999</v>
      </c>
      <c r="AA10" s="168">
        <v>9.8136096236318249E-2</v>
      </c>
      <c r="AB10" s="64">
        <v>8.9428269586290507E-2</v>
      </c>
      <c r="AC10" s="168">
        <v>9.6812885632280077E-2</v>
      </c>
      <c r="AD10" s="168">
        <v>0.10792245329422226</v>
      </c>
      <c r="AE10" s="168">
        <v>0.10182954226411114</v>
      </c>
      <c r="AF10" s="64">
        <v>0.12848982943614798</v>
      </c>
      <c r="AG10" s="168">
        <v>0.11000000000000001</v>
      </c>
      <c r="AH10" s="168">
        <v>0.11600000000000001</v>
      </c>
      <c r="AI10" s="168">
        <v>9.9000000000000005E-2</v>
      </c>
      <c r="AJ10" s="64">
        <v>0.105</v>
      </c>
      <c r="AK10" s="168">
        <v>0.108</v>
      </c>
      <c r="AL10" s="168">
        <v>9.0224380215107272E-2</v>
      </c>
      <c r="AM10" s="168">
        <v>0.09</v>
      </c>
      <c r="AN10" s="64">
        <v>9.4E-2</v>
      </c>
      <c r="AO10" s="2"/>
      <c r="AQ10" s="106"/>
      <c r="AR10" s="106"/>
    </row>
    <row r="11" spans="2:48" x14ac:dyDescent="0.2">
      <c r="B11" s="56" t="s">
        <v>51</v>
      </c>
      <c r="C11" s="168">
        <v>6.9000000000000006E-2</v>
      </c>
      <c r="D11" s="64">
        <v>5.8000000000000003E-2</v>
      </c>
      <c r="E11" s="168">
        <v>8.0878106718221321E-2</v>
      </c>
      <c r="F11" s="168">
        <v>6.3673449473945487E-2</v>
      </c>
      <c r="G11" s="168">
        <v>5.5282378350205767E-2</v>
      </c>
      <c r="H11" s="64">
        <v>6.4268396530620678E-2</v>
      </c>
      <c r="I11" s="168">
        <v>7.7313946180748938E-2</v>
      </c>
      <c r="J11" s="168">
        <v>7.8067097542267969E-2</v>
      </c>
      <c r="K11" s="168">
        <v>8.4928916017191117E-2</v>
      </c>
      <c r="L11" s="64">
        <v>7.8727258669375799E-2</v>
      </c>
      <c r="M11" s="168">
        <v>6.6100000000000006E-2</v>
      </c>
      <c r="N11" s="168">
        <v>8.1000000000000003E-2</v>
      </c>
      <c r="O11" s="168">
        <v>8.3000000000000004E-2</v>
      </c>
      <c r="P11" s="64">
        <v>0.10299999999999999</v>
      </c>
      <c r="Q11" s="168">
        <v>0.10199999999999999</v>
      </c>
      <c r="R11" s="168">
        <v>8.8999999999999996E-2</v>
      </c>
      <c r="S11" s="168">
        <v>9.2999999999999999E-2</v>
      </c>
      <c r="T11" s="64">
        <v>9.5000000000000001E-2</v>
      </c>
      <c r="U11" s="168">
        <v>0.111</v>
      </c>
      <c r="V11" s="168">
        <v>9.7000000000000003E-2</v>
      </c>
      <c r="W11" s="168">
        <v>9.7000000000000003E-2</v>
      </c>
      <c r="X11" s="64">
        <v>9.7000000000000003E-2</v>
      </c>
      <c r="Y11" s="168">
        <v>9.5000000000000001E-2</v>
      </c>
      <c r="Z11" s="168">
        <v>6.7000000000000004E-2</v>
      </c>
      <c r="AA11" s="168">
        <v>9.57778907837252E-2</v>
      </c>
      <c r="AB11" s="64">
        <v>9.9896988657632385E-2</v>
      </c>
      <c r="AC11" s="168">
        <v>8.6999999999999994E-2</v>
      </c>
      <c r="AD11" s="168">
        <v>6.4199712025403491E-2</v>
      </c>
      <c r="AE11" s="168">
        <v>7.4519536261112435E-2</v>
      </c>
      <c r="AF11" s="64">
        <v>7.9043729731176113E-2</v>
      </c>
      <c r="AG11" s="168">
        <v>8.8999999999999996E-2</v>
      </c>
      <c r="AH11" s="168">
        <v>7.4999999999999997E-2</v>
      </c>
      <c r="AI11" s="168">
        <v>8.4000000000000005E-2</v>
      </c>
      <c r="AJ11" s="64">
        <v>9.4E-2</v>
      </c>
      <c r="AK11" s="168">
        <v>9.4E-2</v>
      </c>
      <c r="AL11" s="168">
        <v>7.6894860587896685E-2</v>
      </c>
      <c r="AM11" s="168">
        <v>0.08</v>
      </c>
      <c r="AN11" s="64">
        <v>8.8999999999999996E-2</v>
      </c>
      <c r="AO11" s="2"/>
      <c r="AQ11" s="106"/>
      <c r="AR11" s="106"/>
    </row>
    <row r="12" spans="2:48" x14ac:dyDescent="0.2">
      <c r="B12" s="56" t="s">
        <v>53</v>
      </c>
      <c r="C12" s="168">
        <v>5.0999999999999997E-2</v>
      </c>
      <c r="D12" s="64">
        <v>7.8E-2</v>
      </c>
      <c r="E12" s="168">
        <v>5.156192682390557E-2</v>
      </c>
      <c r="F12" s="168">
        <v>4.5035756003975816E-2</v>
      </c>
      <c r="G12" s="168">
        <v>4.3953239006224262E-2</v>
      </c>
      <c r="H12" s="64">
        <v>4.1243356796648187E-2</v>
      </c>
      <c r="I12" s="168">
        <v>3.934862728667065E-2</v>
      </c>
      <c r="J12" s="168">
        <v>4.058151175576509E-2</v>
      </c>
      <c r="K12" s="168">
        <v>4.157879572639403E-2</v>
      </c>
      <c r="L12" s="64">
        <v>4.0424664692055433E-2</v>
      </c>
      <c r="M12" s="168">
        <v>5.3699999999999998E-2</v>
      </c>
      <c r="N12" s="168">
        <v>5.8999999999999997E-2</v>
      </c>
      <c r="O12" s="168">
        <v>6.8000000000000005E-2</v>
      </c>
      <c r="P12" s="64">
        <v>5.8999999999999997E-2</v>
      </c>
      <c r="Q12" s="168">
        <v>6.7000000000000004E-2</v>
      </c>
      <c r="R12" s="168">
        <v>8.5000000000000006E-2</v>
      </c>
      <c r="S12" s="168">
        <v>6.9000000000000006E-2</v>
      </c>
      <c r="T12" s="64">
        <v>7.0000000000000007E-2</v>
      </c>
      <c r="U12" s="168">
        <v>8.3000000000000004E-2</v>
      </c>
      <c r="V12" s="168">
        <v>5.2999999999999999E-2</v>
      </c>
      <c r="W12" s="168">
        <v>5.2999999999999999E-2</v>
      </c>
      <c r="X12" s="64">
        <v>6.8000000000000005E-2</v>
      </c>
      <c r="Y12" s="168">
        <v>6.3E-2</v>
      </c>
      <c r="Z12" s="168">
        <v>0.06</v>
      </c>
      <c r="AA12" s="168">
        <v>5.6430832374181235E-2</v>
      </c>
      <c r="AB12" s="64">
        <v>5.2999999999999999E-2</v>
      </c>
      <c r="AC12" s="168">
        <v>5.7190106237403164E-2</v>
      </c>
      <c r="AD12" s="168">
        <v>5.6000000000000001E-2</v>
      </c>
      <c r="AE12" s="168">
        <v>5.3192871990967332E-2</v>
      </c>
      <c r="AF12" s="64">
        <v>6.1049615502663176E-2</v>
      </c>
      <c r="AG12" s="168">
        <v>5.0999999999999997E-2</v>
      </c>
      <c r="AH12" s="168">
        <v>7.4999999999999997E-2</v>
      </c>
      <c r="AI12" s="168">
        <v>7.3999999999999996E-2</v>
      </c>
      <c r="AJ12" s="64">
        <v>5.7000000000000002E-2</v>
      </c>
      <c r="AK12" s="168">
        <v>5.5E-2</v>
      </c>
      <c r="AL12" s="168">
        <v>6.6247146890962796E-2</v>
      </c>
      <c r="AM12" s="168">
        <v>6.5000000000000002E-2</v>
      </c>
      <c r="AN12" s="64">
        <v>5.7000000000000002E-2</v>
      </c>
      <c r="AO12" s="2"/>
      <c r="AQ12" s="106"/>
      <c r="AR12" s="106"/>
    </row>
    <row r="13" spans="2:48" x14ac:dyDescent="0.2">
      <c r="B13" s="56" t="s">
        <v>57</v>
      </c>
      <c r="C13" s="168">
        <v>0.03</v>
      </c>
      <c r="D13" s="64">
        <v>1.9E-2</v>
      </c>
      <c r="E13" s="168">
        <v>1.9197779915519637E-2</v>
      </c>
      <c r="F13" s="168">
        <v>3.2874430334985175E-2</v>
      </c>
      <c r="G13" s="168">
        <v>3.2098413082274173E-2</v>
      </c>
      <c r="H13" s="64">
        <v>4.3890070277039492E-2</v>
      </c>
      <c r="I13" s="168">
        <v>3.3437956540022531E-2</v>
      </c>
      <c r="J13" s="168">
        <v>3.2288659954991548E-2</v>
      </c>
      <c r="K13" s="168">
        <v>5.1194358229407481E-2</v>
      </c>
      <c r="L13" s="64">
        <v>6.651806201678255E-2</v>
      </c>
      <c r="M13" s="168">
        <v>2.3699999999999999E-2</v>
      </c>
      <c r="N13" s="168">
        <v>2.5999999999999999E-2</v>
      </c>
      <c r="O13" s="168">
        <v>3.2000000000000001E-2</v>
      </c>
      <c r="P13" s="64">
        <v>6.0999999999999999E-2</v>
      </c>
      <c r="Q13" s="168">
        <v>3.5999999999999997E-2</v>
      </c>
      <c r="R13" s="168">
        <v>3.1E-2</v>
      </c>
      <c r="S13" s="168">
        <v>3.9E-2</v>
      </c>
      <c r="T13" s="64">
        <v>4.1000000000000002E-2</v>
      </c>
      <c r="U13" s="168">
        <v>2.7E-2</v>
      </c>
      <c r="V13" s="168">
        <v>2.5999999999999999E-2</v>
      </c>
      <c r="W13" s="168">
        <v>3.4000000000000002E-2</v>
      </c>
      <c r="X13" s="64">
        <v>5.3999999999999999E-2</v>
      </c>
      <c r="Y13" s="168">
        <v>2.5000000000000001E-2</v>
      </c>
      <c r="Z13" s="168">
        <v>2.8000000000000001E-2</v>
      </c>
      <c r="AA13" s="168">
        <v>3.7776527825036238E-2</v>
      </c>
      <c r="AB13" s="64">
        <v>4.4999999999999998E-2</v>
      </c>
      <c r="AC13" s="168">
        <v>2.387173880533195E-2</v>
      </c>
      <c r="AD13" s="168">
        <v>2.5448550192956991E-2</v>
      </c>
      <c r="AE13" s="168">
        <v>2.8258666548793398E-2</v>
      </c>
      <c r="AF13" s="64">
        <v>3.6512669517280334E-2</v>
      </c>
      <c r="AG13" s="168">
        <v>2.9000000000000001E-2</v>
      </c>
      <c r="AH13" s="168">
        <v>2.9000000000000001E-2</v>
      </c>
      <c r="AI13" s="168">
        <v>3.5000000000000003E-2</v>
      </c>
      <c r="AJ13" s="64">
        <v>5.2999999999999999E-2</v>
      </c>
      <c r="AK13" s="168">
        <v>2.3E-2</v>
      </c>
      <c r="AL13" s="168">
        <v>3.0281964383430032E-2</v>
      </c>
      <c r="AM13" s="168">
        <v>4.1000000000000002E-2</v>
      </c>
      <c r="AN13" s="64">
        <v>6.3E-2</v>
      </c>
      <c r="AO13" s="2"/>
      <c r="AQ13" s="106"/>
      <c r="AR13" s="106"/>
    </row>
    <row r="14" spans="2:48" x14ac:dyDescent="0.2">
      <c r="B14" s="56" t="s">
        <v>208</v>
      </c>
      <c r="C14" s="168">
        <v>1.7000000000000001E-2</v>
      </c>
      <c r="D14" s="64">
        <v>1.0999999999999999E-2</v>
      </c>
      <c r="E14" s="168">
        <v>1.8330799227607719E-2</v>
      </c>
      <c r="F14" s="168">
        <v>2.9439767913354967E-2</v>
      </c>
      <c r="G14" s="168">
        <v>2.7603166317527603E-2</v>
      </c>
      <c r="H14" s="64">
        <v>3.6154236915002136E-2</v>
      </c>
      <c r="I14" s="168">
        <v>4.6968761854852721E-2</v>
      </c>
      <c r="J14" s="168">
        <v>2.6707830637420948E-2</v>
      </c>
      <c r="K14" s="168">
        <v>3.0585936797194832E-2</v>
      </c>
      <c r="L14" s="64">
        <v>2.8341843373950366E-2</v>
      </c>
      <c r="M14" s="168">
        <v>3.49E-2</v>
      </c>
      <c r="N14" s="168">
        <v>3.1E-2</v>
      </c>
      <c r="O14" s="168">
        <v>3.5999999999999997E-2</v>
      </c>
      <c r="P14" s="64">
        <v>4.2000000000000003E-2</v>
      </c>
      <c r="Q14" s="168">
        <v>3.6999999999999998E-2</v>
      </c>
      <c r="R14" s="168">
        <v>3.5000000000000003E-2</v>
      </c>
      <c r="S14" s="168">
        <v>3.3000000000000002E-2</v>
      </c>
      <c r="T14" s="64">
        <v>3.5999999999999997E-2</v>
      </c>
      <c r="U14" s="168">
        <v>4.8000000000000001E-2</v>
      </c>
      <c r="V14" s="168">
        <v>4.3999999999999997E-2</v>
      </c>
      <c r="W14" s="168">
        <v>4.8000000000000001E-2</v>
      </c>
      <c r="X14" s="64">
        <v>3.6999999999999998E-2</v>
      </c>
      <c r="Y14" s="168">
        <v>4.9000000000000002E-2</v>
      </c>
      <c r="Z14" s="168">
        <v>3.6999999999999998E-2</v>
      </c>
      <c r="AA14" s="168">
        <v>2.936054660841364E-2</v>
      </c>
      <c r="AB14" s="64">
        <v>0.03</v>
      </c>
      <c r="AC14" s="168">
        <v>4.2999999999999997E-2</v>
      </c>
      <c r="AD14" s="168">
        <v>3.5115940390922917E-2</v>
      </c>
      <c r="AE14" s="168">
        <v>3.0685619021168759E-2</v>
      </c>
      <c r="AF14" s="64">
        <v>4.2357644832568007E-2</v>
      </c>
      <c r="AG14" s="168">
        <v>5.3999999999999999E-2</v>
      </c>
      <c r="AH14" s="168">
        <v>4.7E-2</v>
      </c>
      <c r="AI14" s="168">
        <v>4.2999999999999997E-2</v>
      </c>
      <c r="AJ14" s="64">
        <v>3.3000000000000002E-2</v>
      </c>
      <c r="AK14" s="168">
        <v>5.6000000000000001E-2</v>
      </c>
      <c r="AL14" s="168">
        <v>4.3039348543504607E-2</v>
      </c>
      <c r="AM14" s="168">
        <v>4.4999999999999998E-2</v>
      </c>
      <c r="AN14" s="64">
        <v>4.4999999999999998E-2</v>
      </c>
      <c r="AO14" s="2"/>
      <c r="AQ14" s="106"/>
      <c r="AR14" s="106"/>
      <c r="AS14" s="7"/>
      <c r="AT14" s="7"/>
      <c r="AU14" s="7"/>
      <c r="AV14" s="7"/>
    </row>
    <row r="15" spans="2:48" x14ac:dyDescent="0.2">
      <c r="B15" s="56" t="s">
        <v>61</v>
      </c>
      <c r="C15" s="168">
        <v>2.4E-2</v>
      </c>
      <c r="D15" s="64">
        <v>1.0999999999999999E-2</v>
      </c>
      <c r="E15" s="168">
        <v>3.5832007282863454E-2</v>
      </c>
      <c r="F15" s="168">
        <v>3.708222633667782E-2</v>
      </c>
      <c r="G15" s="168">
        <v>2.8992935682061193E-2</v>
      </c>
      <c r="H15" s="64">
        <v>3.7258426573509036E-2</v>
      </c>
      <c r="I15" s="168">
        <v>2.8125929076064694E-2</v>
      </c>
      <c r="J15" s="168">
        <v>3.5644153455506693E-2</v>
      </c>
      <c r="K15" s="168">
        <v>3.8818985833174613E-2</v>
      </c>
      <c r="L15" s="64">
        <v>3.2083431428199694E-2</v>
      </c>
      <c r="M15" s="168">
        <v>4.8899999999999999E-2</v>
      </c>
      <c r="N15" s="168">
        <v>4.8000000000000001E-2</v>
      </c>
      <c r="O15" s="168">
        <v>4.7E-2</v>
      </c>
      <c r="P15" s="64">
        <v>3.9E-2</v>
      </c>
      <c r="Q15" s="168">
        <v>6.0999999999999999E-2</v>
      </c>
      <c r="R15" s="168">
        <v>4.7E-2</v>
      </c>
      <c r="S15" s="168">
        <v>4.5999999999999999E-2</v>
      </c>
      <c r="T15" s="64">
        <v>5.1999999999999998E-2</v>
      </c>
      <c r="U15" s="168">
        <v>5.0999999999999997E-2</v>
      </c>
      <c r="V15" s="168">
        <v>5.8000000000000003E-2</v>
      </c>
      <c r="W15" s="168">
        <v>4.9000000000000002E-2</v>
      </c>
      <c r="X15" s="64">
        <v>5.0999999999999997E-2</v>
      </c>
      <c r="Y15" s="168">
        <v>6.3E-2</v>
      </c>
      <c r="Z15" s="168">
        <v>6.2E-2</v>
      </c>
      <c r="AA15" s="168">
        <v>4.9790799812035227E-2</v>
      </c>
      <c r="AB15" s="64">
        <v>5.4129744614757794E-2</v>
      </c>
      <c r="AC15" s="168">
        <v>7.8638678686883054E-2</v>
      </c>
      <c r="AD15" s="168">
        <v>6.2557705977674447E-2</v>
      </c>
      <c r="AE15" s="168">
        <v>6.4860194701758814E-2</v>
      </c>
      <c r="AF15" s="64">
        <v>6.140035056122984E-2</v>
      </c>
      <c r="AG15" s="168">
        <v>4.2000000000000003E-2</v>
      </c>
      <c r="AH15" s="168">
        <v>4.4999999999999998E-2</v>
      </c>
      <c r="AI15" s="168">
        <v>6.5000000000000002E-2</v>
      </c>
      <c r="AJ15" s="64">
        <v>5.7000000000000002E-2</v>
      </c>
      <c r="AK15" s="168">
        <v>5.3999999999999999E-2</v>
      </c>
      <c r="AL15" s="168">
        <v>4.7148757684380489E-2</v>
      </c>
      <c r="AM15" s="168">
        <v>4.3999999999999997E-2</v>
      </c>
      <c r="AN15" s="64">
        <v>5.0999999999999997E-2</v>
      </c>
      <c r="AO15" s="2"/>
      <c r="AQ15" s="106"/>
      <c r="AR15" s="106"/>
      <c r="AS15" s="7"/>
      <c r="AT15" s="7"/>
      <c r="AU15" s="7"/>
      <c r="AV15" s="7"/>
    </row>
    <row r="16" spans="2:48" x14ac:dyDescent="0.2">
      <c r="B16" s="56" t="s">
        <v>63</v>
      </c>
      <c r="C16" s="168">
        <v>2.1000000000000001E-2</v>
      </c>
      <c r="D16" s="64">
        <v>8.9999999999999993E-3</v>
      </c>
      <c r="E16" s="168">
        <v>5.0150715562598439E-2</v>
      </c>
      <c r="F16" s="168">
        <v>2.8740239662605506E-2</v>
      </c>
      <c r="G16" s="168">
        <v>2.0842486097241323E-2</v>
      </c>
      <c r="H16" s="64">
        <v>1.9594723275912319E-2</v>
      </c>
      <c r="I16" s="168">
        <v>1.129754019623517E-2</v>
      </c>
      <c r="J16" s="168">
        <v>8.4442344723901809E-3</v>
      </c>
      <c r="K16" s="168">
        <v>1.9710520794535405E-2</v>
      </c>
      <c r="L16" s="64">
        <v>1.7311751269217166E-2</v>
      </c>
      <c r="M16" s="168">
        <v>2.2200000000000001E-2</v>
      </c>
      <c r="N16" s="168">
        <v>2.7E-2</v>
      </c>
      <c r="O16" s="168">
        <v>3.5000000000000003E-2</v>
      </c>
      <c r="P16" s="64">
        <v>4.2000000000000003E-2</v>
      </c>
      <c r="Q16" s="168">
        <v>2.3E-2</v>
      </c>
      <c r="R16" s="168">
        <v>1.7000000000000001E-2</v>
      </c>
      <c r="S16" s="168">
        <v>2.7E-2</v>
      </c>
      <c r="T16" s="64">
        <v>3.1E-2</v>
      </c>
      <c r="U16" s="168">
        <v>2.7E-2</v>
      </c>
      <c r="V16" s="168">
        <v>2.3E-2</v>
      </c>
      <c r="W16" s="168">
        <v>4.1000000000000002E-2</v>
      </c>
      <c r="X16" s="64">
        <v>3.4000000000000002E-2</v>
      </c>
      <c r="Y16" s="168">
        <v>3.6999999999999998E-2</v>
      </c>
      <c r="Z16" s="168">
        <v>2.4E-2</v>
      </c>
      <c r="AA16" s="168">
        <v>4.1410218935400887E-2</v>
      </c>
      <c r="AB16" s="64">
        <v>4.5999999999999999E-2</v>
      </c>
      <c r="AC16" s="168">
        <v>2.4346872545812429E-2</v>
      </c>
      <c r="AD16" s="168">
        <v>2.3454393084074262E-2</v>
      </c>
      <c r="AE16" s="168">
        <v>3.1912069516814363E-2</v>
      </c>
      <c r="AF16" s="64">
        <v>3.6878290218728196E-2</v>
      </c>
      <c r="AG16" s="168">
        <v>2.9000000000000001E-2</v>
      </c>
      <c r="AH16" s="168">
        <v>2.5999999999999999E-2</v>
      </c>
      <c r="AI16" s="168">
        <v>4.5999999999999999E-2</v>
      </c>
      <c r="AJ16" s="64">
        <v>5.2999999999999999E-2</v>
      </c>
      <c r="AK16" s="168">
        <v>4.5999999999999999E-2</v>
      </c>
      <c r="AL16" s="168">
        <v>2.85170372928653E-2</v>
      </c>
      <c r="AM16" s="168">
        <v>4.7E-2</v>
      </c>
      <c r="AN16" s="64">
        <v>3.9E-2</v>
      </c>
      <c r="AO16" s="2"/>
      <c r="AQ16" s="106"/>
      <c r="AR16" s="106"/>
      <c r="AS16" s="7"/>
      <c r="AT16"/>
      <c r="AU16" s="15"/>
      <c r="AV16" s="7"/>
    </row>
    <row r="17" spans="2:48" x14ac:dyDescent="0.2">
      <c r="B17" s="56" t="s">
        <v>43</v>
      </c>
      <c r="C17" s="168">
        <v>0.20300000000000001</v>
      </c>
      <c r="D17" s="64">
        <v>0.28899999999999998</v>
      </c>
      <c r="E17" s="168">
        <v>0.23627059285798155</v>
      </c>
      <c r="F17" s="168">
        <v>0.209584268605956</v>
      </c>
      <c r="G17" s="168">
        <v>0.28983602555871973</v>
      </c>
      <c r="H17" s="64">
        <v>0.25206898604081807</v>
      </c>
      <c r="I17" s="168">
        <v>0.25030474339562209</v>
      </c>
      <c r="J17" s="168">
        <v>0.23666524879881556</v>
      </c>
      <c r="K17" s="168">
        <v>0.25114924591512827</v>
      </c>
      <c r="L17" s="64">
        <v>0.2513470790849453</v>
      </c>
      <c r="M17" s="168">
        <v>0.22409999999999999</v>
      </c>
      <c r="N17" s="168">
        <v>0.14699999999999999</v>
      </c>
      <c r="O17" s="168">
        <v>0.14499999999999999</v>
      </c>
      <c r="P17" s="64">
        <v>0.122</v>
      </c>
      <c r="Q17" s="168">
        <v>0.151</v>
      </c>
      <c r="R17" s="168">
        <v>0.111</v>
      </c>
      <c r="S17" s="168">
        <v>0.125</v>
      </c>
      <c r="T17" s="64">
        <v>0.108</v>
      </c>
      <c r="U17" s="168">
        <v>0.11</v>
      </c>
      <c r="V17" s="168">
        <v>9.9000000000000005E-2</v>
      </c>
      <c r="W17" s="168">
        <v>0.121</v>
      </c>
      <c r="X17" s="64">
        <v>0.11600000000000001</v>
      </c>
      <c r="Y17" s="168">
        <v>0.11600000000000001</v>
      </c>
      <c r="Z17" s="168">
        <v>0.13</v>
      </c>
      <c r="AA17" s="168">
        <v>0.13720532139189659</v>
      </c>
      <c r="AB17" s="64">
        <v>0.13600000000000001</v>
      </c>
      <c r="AC17" s="168">
        <v>0.154</v>
      </c>
      <c r="AD17" s="168">
        <v>0.14799999999999999</v>
      </c>
      <c r="AE17" s="168">
        <v>0.16671742832722955</v>
      </c>
      <c r="AF17" s="64">
        <v>0.1485096029043991</v>
      </c>
      <c r="AG17" s="168">
        <v>0.13500000000000001</v>
      </c>
      <c r="AH17" s="168">
        <v>0.14599999999999999</v>
      </c>
      <c r="AI17" s="168">
        <v>0.129</v>
      </c>
      <c r="AJ17" s="64">
        <v>0.13500000000000001</v>
      </c>
      <c r="AK17" s="168">
        <v>0.13700000000000001</v>
      </c>
      <c r="AL17" s="168">
        <v>0.13144096277091002</v>
      </c>
      <c r="AM17" s="168">
        <v>0.14599999999999999</v>
      </c>
      <c r="AN17" s="64">
        <v>0.155</v>
      </c>
      <c r="AO17" s="2"/>
      <c r="AQ17" s="106"/>
      <c r="AR17" s="106"/>
      <c r="AS17" s="7"/>
      <c r="AT17"/>
      <c r="AU17" s="15"/>
      <c r="AV17" s="7"/>
    </row>
    <row r="18" spans="2:48" x14ac:dyDescent="0.2">
      <c r="B18" s="56" t="s">
        <v>65</v>
      </c>
      <c r="C18" s="168">
        <v>0.121</v>
      </c>
      <c r="D18" s="64">
        <v>5.1999999999999998E-2</v>
      </c>
      <c r="E18" s="168">
        <v>0.11059622990261128</v>
      </c>
      <c r="F18" s="168">
        <v>0.16878267142871362</v>
      </c>
      <c r="G18" s="168">
        <v>0.11759248358200811</v>
      </c>
      <c r="H18" s="64">
        <v>0.14183666891144253</v>
      </c>
      <c r="I18" s="168">
        <v>0.14424680744339669</v>
      </c>
      <c r="J18" s="168">
        <v>0.15043418996809343</v>
      </c>
      <c r="K18" s="168">
        <v>8.8142786986564262E-2</v>
      </c>
      <c r="L18" s="64">
        <v>6.2475740324113349E-2</v>
      </c>
      <c r="M18" s="168">
        <v>6.2399999999999997E-2</v>
      </c>
      <c r="N18" s="168">
        <v>5.7000000000000002E-2</v>
      </c>
      <c r="O18" s="168">
        <v>7.4999999999999997E-2</v>
      </c>
      <c r="P18" s="64">
        <v>6.3E-2</v>
      </c>
      <c r="Q18" s="168">
        <v>7.1999999999999995E-2</v>
      </c>
      <c r="R18" s="168">
        <v>5.1999999999999998E-2</v>
      </c>
      <c r="S18" s="168">
        <v>7.0999999999999994E-2</v>
      </c>
      <c r="T18" s="64">
        <v>6.8000000000000005E-2</v>
      </c>
      <c r="U18" s="168">
        <v>6.4000000000000001E-2</v>
      </c>
      <c r="V18" s="168">
        <v>5.5E-2</v>
      </c>
      <c r="W18" s="168">
        <v>6.4000000000000001E-2</v>
      </c>
      <c r="X18" s="64">
        <v>6.4000000000000001E-2</v>
      </c>
      <c r="Y18" s="168">
        <v>6.4000000000000001E-2</v>
      </c>
      <c r="Z18" s="168">
        <v>4.4999999999999998E-2</v>
      </c>
      <c r="AA18" s="168">
        <v>4.6330754230938111E-2</v>
      </c>
      <c r="AB18" s="64">
        <v>3.9746661664366731E-2</v>
      </c>
      <c r="AC18" s="168">
        <v>4.5999999999999999E-2</v>
      </c>
      <c r="AD18" s="168">
        <v>4.0235582283100757E-2</v>
      </c>
      <c r="AE18" s="168">
        <v>4.3629219022520996E-2</v>
      </c>
      <c r="AF18" s="64">
        <v>4.2607091366519995E-2</v>
      </c>
      <c r="AG18" s="168">
        <v>4.2000000000000003E-2</v>
      </c>
      <c r="AH18" s="168">
        <v>3.7999999999999999E-2</v>
      </c>
      <c r="AI18" s="168">
        <v>4.1000000000000002E-2</v>
      </c>
      <c r="AJ18" s="64">
        <v>0.04</v>
      </c>
      <c r="AK18" s="168">
        <v>4.1000000000000002E-2</v>
      </c>
      <c r="AL18" s="168">
        <v>4.3636649794239334E-2</v>
      </c>
      <c r="AM18" s="168">
        <v>4.1000000000000002E-2</v>
      </c>
      <c r="AN18" s="64">
        <v>4.4999999999999998E-2</v>
      </c>
      <c r="AO18" s="2"/>
      <c r="AQ18" s="106"/>
      <c r="AR18" s="106"/>
      <c r="AS18" s="7"/>
      <c r="AT18"/>
      <c r="AU18" s="15"/>
      <c r="AV18" s="7"/>
    </row>
    <row r="19" spans="2:48" x14ac:dyDescent="0.2">
      <c r="B19" s="56" t="s">
        <v>67</v>
      </c>
      <c r="C19" s="168">
        <v>1.4999999999999999E-2</v>
      </c>
      <c r="D19" s="64">
        <v>2E-3</v>
      </c>
      <c r="E19" s="168">
        <v>6.5997365180815179E-3</v>
      </c>
      <c r="F19" s="168">
        <v>8.702243989962782E-3</v>
      </c>
      <c r="G19" s="168">
        <v>6.6775830874114209E-3</v>
      </c>
      <c r="H19" s="64">
        <v>9.065959770126801E-3</v>
      </c>
      <c r="I19" s="168">
        <v>9.2811922086443576E-3</v>
      </c>
      <c r="J19" s="168">
        <v>6.8526490236715506E-3</v>
      </c>
      <c r="K19" s="168">
        <v>8.5001689776142593E-3</v>
      </c>
      <c r="L19" s="64">
        <v>1.1949848792245359E-2</v>
      </c>
      <c r="M19" s="168">
        <v>1.2699999999999999E-2</v>
      </c>
      <c r="N19" s="168">
        <v>0.01</v>
      </c>
      <c r="O19" s="168">
        <v>8.0000000000000002E-3</v>
      </c>
      <c r="P19" s="64">
        <v>3.0000000000000001E-3</v>
      </c>
      <c r="Q19" s="168">
        <v>7.0000000000000001E-3</v>
      </c>
      <c r="R19" s="168">
        <v>7.0000000000000001E-3</v>
      </c>
      <c r="S19" s="168">
        <v>6.0000000000000001E-3</v>
      </c>
      <c r="T19" s="64">
        <v>6.0000000000000001E-3</v>
      </c>
      <c r="U19" s="168">
        <v>4.0000000000000001E-3</v>
      </c>
      <c r="V19" s="168">
        <v>4.0000000000000001E-3</v>
      </c>
      <c r="W19" s="168">
        <v>5.0000000000000001E-3</v>
      </c>
      <c r="X19" s="64">
        <v>5.0000000000000001E-3</v>
      </c>
      <c r="Y19" s="168">
        <v>3.0000000000000001E-3</v>
      </c>
      <c r="Z19" s="168">
        <v>2E-3</v>
      </c>
      <c r="AA19" s="168">
        <v>4.4017813722289998E-3</v>
      </c>
      <c r="AB19" s="64">
        <v>5.2001263158580899E-3</v>
      </c>
      <c r="AC19" s="168">
        <v>4.0000000000000001E-3</v>
      </c>
      <c r="AD19" s="168">
        <v>5.0000000000000001E-3</v>
      </c>
      <c r="AE19" s="168">
        <v>5.9452343348350293E-3</v>
      </c>
      <c r="AF19" s="64">
        <v>3.6140738683475724E-3</v>
      </c>
      <c r="AG19" s="168">
        <v>3.0000000000000001E-3</v>
      </c>
      <c r="AH19" s="168">
        <v>3.0000000000000001E-3</v>
      </c>
      <c r="AI19" s="168">
        <v>7.0000000000000001E-3</v>
      </c>
      <c r="AJ19" s="64">
        <v>4.0000000000000001E-3</v>
      </c>
      <c r="AK19" s="168">
        <v>4.0000000000000001E-3</v>
      </c>
      <c r="AL19" s="168">
        <v>7.0000000000000001E-3</v>
      </c>
      <c r="AM19" s="168">
        <v>4.0000000000000001E-3</v>
      </c>
      <c r="AN19" s="64">
        <v>3.0000000000000001E-3</v>
      </c>
      <c r="AO19" s="2"/>
      <c r="AQ19" s="106"/>
      <c r="AR19" s="106"/>
      <c r="AS19" s="7"/>
      <c r="AT19"/>
      <c r="AU19" s="15"/>
      <c r="AV19" s="7"/>
    </row>
    <row r="20" spans="2:48" x14ac:dyDescent="0.2">
      <c r="B20" s="56" t="s">
        <v>69</v>
      </c>
      <c r="C20" s="168">
        <v>0.10100000000000001</v>
      </c>
      <c r="D20" s="64">
        <v>3.5999999999999997E-2</v>
      </c>
      <c r="E20" s="168">
        <v>0.11472304654125749</v>
      </c>
      <c r="F20" s="168">
        <v>0.14416868472785632</v>
      </c>
      <c r="G20" s="168">
        <v>0.11465850410223735</v>
      </c>
      <c r="H20" s="64">
        <v>0.12310022884642682</v>
      </c>
      <c r="I20" s="168">
        <v>0.10802088673711577</v>
      </c>
      <c r="J20" s="168">
        <v>0.12677850772653687</v>
      </c>
      <c r="K20" s="168">
        <v>9.1316912252766086E-2</v>
      </c>
      <c r="L20" s="64">
        <v>0.10001835515118492</v>
      </c>
      <c r="M20" s="168">
        <v>9.4500000000000001E-2</v>
      </c>
      <c r="N20" s="168">
        <v>0.11700000000000001</v>
      </c>
      <c r="O20" s="168">
        <v>0.107</v>
      </c>
      <c r="P20" s="64">
        <v>0.14699999999999999</v>
      </c>
      <c r="Q20" s="168">
        <v>0.159</v>
      </c>
      <c r="R20" s="168">
        <v>0.191</v>
      </c>
      <c r="S20" s="168">
        <v>0.16400000000000001</v>
      </c>
      <c r="T20" s="64">
        <v>0.14299999999999999</v>
      </c>
      <c r="U20" s="168">
        <v>0.15</v>
      </c>
      <c r="V20" s="168">
        <v>0.19</v>
      </c>
      <c r="W20" s="168">
        <v>0.151</v>
      </c>
      <c r="X20" s="64">
        <v>0.157</v>
      </c>
      <c r="Y20" s="168">
        <v>0.152</v>
      </c>
      <c r="Z20" s="168">
        <v>0.18</v>
      </c>
      <c r="AA20" s="168">
        <v>0.16473842031146937</v>
      </c>
      <c r="AB20" s="64">
        <v>0.16300000000000001</v>
      </c>
      <c r="AC20" s="168">
        <v>0.1711667139505888</v>
      </c>
      <c r="AD20" s="168">
        <v>0.20899999999999999</v>
      </c>
      <c r="AE20" s="168">
        <v>0.17854133971221195</v>
      </c>
      <c r="AF20" s="64">
        <v>0.14964568460671321</v>
      </c>
      <c r="AG20" s="168">
        <v>0.18099999999999999</v>
      </c>
      <c r="AH20" s="168">
        <v>0.17299999999999999</v>
      </c>
      <c r="AI20" s="168">
        <v>0.17</v>
      </c>
      <c r="AJ20" s="64">
        <v>0.16400000000000001</v>
      </c>
      <c r="AK20" s="168">
        <v>0.16800000000000001</v>
      </c>
      <c r="AL20" s="168">
        <v>0.19763274753064369</v>
      </c>
      <c r="AM20" s="168">
        <v>0.184</v>
      </c>
      <c r="AN20" s="64">
        <v>0.16300000000000001</v>
      </c>
      <c r="AO20" s="2"/>
      <c r="AQ20" s="106"/>
      <c r="AR20" s="106"/>
      <c r="AS20" s="7"/>
      <c r="AT20"/>
      <c r="AU20" s="15"/>
      <c r="AV20" s="7"/>
    </row>
    <row r="21" spans="2:48" x14ac:dyDescent="0.2">
      <c r="B21" s="56" t="s">
        <v>209</v>
      </c>
      <c r="C21" s="168">
        <v>6.4000000000000001E-2</v>
      </c>
      <c r="D21" s="64">
        <v>0.08</v>
      </c>
      <c r="E21" s="168">
        <v>4.320246579922158E-2</v>
      </c>
      <c r="F21" s="168">
        <v>3.8248398043921314E-2</v>
      </c>
      <c r="G21" s="168">
        <v>4.4818171353240531E-2</v>
      </c>
      <c r="H21" s="64">
        <v>3.3800524219071731E-2</v>
      </c>
      <c r="I21" s="168">
        <v>4.1443971754862349E-2</v>
      </c>
      <c r="J21" s="168">
        <v>5.9918388844480294E-2</v>
      </c>
      <c r="K21" s="168">
        <v>5.6769517433133361E-2</v>
      </c>
      <c r="L21" s="64">
        <v>7.3426630042826194E-2</v>
      </c>
      <c r="M21" s="168">
        <v>8.1500000000000003E-2</v>
      </c>
      <c r="N21" s="168">
        <v>8.6999999999999994E-2</v>
      </c>
      <c r="O21" s="168">
        <v>6.9000000000000006E-2</v>
      </c>
      <c r="P21" s="64">
        <v>1.7999999999999999E-2</v>
      </c>
      <c r="Q21" s="168">
        <v>1.9E-2</v>
      </c>
      <c r="R21" s="168">
        <v>2.4E-2</v>
      </c>
      <c r="S21" s="168">
        <v>3.9E-2</v>
      </c>
      <c r="T21" s="64">
        <v>5.1999999999999998E-2</v>
      </c>
      <c r="U21" s="168">
        <v>2.4E-2</v>
      </c>
      <c r="V21" s="168">
        <v>4.4999999999999998E-2</v>
      </c>
      <c r="W21" s="168">
        <v>5.5E-2</v>
      </c>
      <c r="X21" s="64">
        <v>5.6000000000000001E-2</v>
      </c>
      <c r="Y21" s="168">
        <v>4.9000000000000002E-2</v>
      </c>
      <c r="Z21" s="168">
        <v>4.5999999999999999E-2</v>
      </c>
      <c r="AA21" s="168">
        <v>7.1296291996973862E-2</v>
      </c>
      <c r="AB21" s="64">
        <v>6.7366775344764387E-2</v>
      </c>
      <c r="AC21" s="168">
        <v>4.7E-2</v>
      </c>
      <c r="AD21" s="168">
        <v>3.6999999999999998E-2</v>
      </c>
      <c r="AE21" s="168">
        <v>5.7275917468993388E-2</v>
      </c>
      <c r="AF21" s="64">
        <v>5.0340013930771033E-2</v>
      </c>
      <c r="AG21" s="168">
        <v>5.8999999999999997E-2</v>
      </c>
      <c r="AH21" s="168">
        <v>4.7E-2</v>
      </c>
      <c r="AI21" s="168">
        <v>5.8000000000000003E-2</v>
      </c>
      <c r="AJ21" s="64">
        <v>4.4999999999999998E-2</v>
      </c>
      <c r="AK21" s="168">
        <v>3.4000000000000002E-2</v>
      </c>
      <c r="AL21" s="168">
        <v>4.119846548124171E-2</v>
      </c>
      <c r="AM21" s="168">
        <v>5.8999999999999997E-2</v>
      </c>
      <c r="AN21" s="64">
        <v>4.7E-2</v>
      </c>
      <c r="AO21" s="2"/>
      <c r="AQ21" s="106"/>
      <c r="AR21" s="106"/>
      <c r="AS21" s="7"/>
      <c r="AT21"/>
      <c r="AU21" s="15"/>
      <c r="AV21" s="7"/>
    </row>
    <row r="22" spans="2:48" x14ac:dyDescent="0.2">
      <c r="B22" s="56" t="s">
        <v>55</v>
      </c>
      <c r="C22" s="168" t="s">
        <v>210</v>
      </c>
      <c r="D22" s="64">
        <v>4.0000000000000001E-3</v>
      </c>
      <c r="E22" s="168">
        <v>1.5256005711949124E-2</v>
      </c>
      <c r="F22" s="168">
        <v>1.0852965627002938E-2</v>
      </c>
      <c r="G22" s="168">
        <v>1.3730926585373095E-2</v>
      </c>
      <c r="H22" s="64">
        <v>2.1880013624608993E-2</v>
      </c>
      <c r="I22" s="168">
        <v>2.5531962396168378E-2</v>
      </c>
      <c r="J22" s="168">
        <v>1.4741146127818348E-2</v>
      </c>
      <c r="K22" s="168">
        <v>2.550517907018348E-2</v>
      </c>
      <c r="L22" s="64">
        <v>2.2867153817568098E-2</v>
      </c>
      <c r="M22" s="168">
        <v>2.3300000000000001E-2</v>
      </c>
      <c r="N22" s="168">
        <v>2.8000000000000001E-2</v>
      </c>
      <c r="O22" s="168">
        <v>1.4999999999999999E-2</v>
      </c>
      <c r="P22" s="64">
        <v>1.4999999999999999E-2</v>
      </c>
      <c r="Q22" s="168">
        <v>1.2999999999999999E-2</v>
      </c>
      <c r="R22" s="168">
        <v>2.5000000000000001E-2</v>
      </c>
      <c r="S22" s="168">
        <v>2.5999999999999999E-2</v>
      </c>
      <c r="T22" s="64">
        <v>2.3E-2</v>
      </c>
      <c r="U22" s="168">
        <v>3.4000000000000002E-2</v>
      </c>
      <c r="V22" s="168">
        <v>3.7999999999999999E-2</v>
      </c>
      <c r="W22" s="168">
        <v>3.6999999999999998E-2</v>
      </c>
      <c r="X22" s="64">
        <v>2.9000000000000001E-2</v>
      </c>
      <c r="Y22" s="168">
        <v>3.6999999999999998E-2</v>
      </c>
      <c r="Z22" s="168">
        <v>6.6000000000000003E-2</v>
      </c>
      <c r="AA22" s="168">
        <v>3.6564793531701036E-2</v>
      </c>
      <c r="AB22" s="64">
        <v>3.1090439458243177E-2</v>
      </c>
      <c r="AC22" s="168">
        <v>3.8380235198566481E-2</v>
      </c>
      <c r="AD22" s="168">
        <v>4.2000000000000003E-2</v>
      </c>
      <c r="AE22" s="168">
        <v>3.629469730840798E-2</v>
      </c>
      <c r="AF22" s="64">
        <v>3.2051394907594337E-2</v>
      </c>
      <c r="AG22" s="168">
        <v>2.4E-2</v>
      </c>
      <c r="AH22" s="168">
        <v>3.5000000000000003E-2</v>
      </c>
      <c r="AI22" s="168">
        <v>2.5000000000000001E-2</v>
      </c>
      <c r="AJ22" s="64">
        <v>2.5999999999999999E-2</v>
      </c>
      <c r="AK22" s="168">
        <v>4.2000000000000003E-2</v>
      </c>
      <c r="AL22" s="168">
        <v>3.9411620036808294E-2</v>
      </c>
      <c r="AM22" s="168">
        <v>3.2000000000000001E-2</v>
      </c>
      <c r="AN22" s="64">
        <v>3.6999999999999998E-2</v>
      </c>
      <c r="AO22" s="2"/>
      <c r="AQ22" s="106"/>
      <c r="AR22" s="106"/>
      <c r="AS22" s="7"/>
      <c r="AT22"/>
      <c r="AU22" s="15"/>
      <c r="AV22" s="7"/>
    </row>
    <row r="23" spans="2:48" ht="12.75" thickBot="1" x14ac:dyDescent="0.25">
      <c r="B23" s="57" t="s">
        <v>30</v>
      </c>
      <c r="C23" s="169">
        <v>0.10299999999999999</v>
      </c>
      <c r="D23" s="65">
        <v>0.14099999999999999</v>
      </c>
      <c r="E23" s="169">
        <v>1.8187570288929481E-2</v>
      </c>
      <c r="F23" s="169">
        <v>1.0429815080373363E-2</v>
      </c>
      <c r="G23" s="169">
        <v>4.7899571398088828E-2</v>
      </c>
      <c r="H23" s="65">
        <v>1.3888082559135982E-2</v>
      </c>
      <c r="I23" s="169">
        <v>2.2653679230665903E-2</v>
      </c>
      <c r="J23" s="169">
        <v>1.1421545812029621E-2</v>
      </c>
      <c r="K23" s="169">
        <v>4.7239549576385806E-2</v>
      </c>
      <c r="L23" s="65">
        <v>4.3085565114694975E-2</v>
      </c>
      <c r="M23" s="169">
        <v>4.7300000000000002E-2</v>
      </c>
      <c r="N23" s="169">
        <v>7.4999999999999997E-2</v>
      </c>
      <c r="O23" s="169">
        <v>2.8000000000000001E-2</v>
      </c>
      <c r="P23" s="65">
        <v>4.2000000000000003E-2</v>
      </c>
      <c r="Q23" s="169">
        <v>1.9E-2</v>
      </c>
      <c r="R23" s="169">
        <v>5.2999999999999999E-2</v>
      </c>
      <c r="S23" s="169">
        <v>2.8000000000000001E-2</v>
      </c>
      <c r="T23" s="65">
        <v>5.6000000000000001E-2</v>
      </c>
      <c r="U23" s="169">
        <v>4.2000000000000003E-2</v>
      </c>
      <c r="V23" s="169">
        <v>3.1E-2</v>
      </c>
      <c r="W23" s="169">
        <v>0.02</v>
      </c>
      <c r="X23" s="65">
        <v>2.9000000000000001E-2</v>
      </c>
      <c r="Y23" s="169">
        <v>1.9E-2</v>
      </c>
      <c r="Z23" s="169">
        <v>2.9000000000000001E-2</v>
      </c>
      <c r="AA23" s="169">
        <v>2.6165411599206666E-2</v>
      </c>
      <c r="AB23" s="65">
        <v>4.0292109028773386E-2</v>
      </c>
      <c r="AC23" s="169">
        <v>3.3000000000000002E-2</v>
      </c>
      <c r="AD23" s="169">
        <v>4.2999999999999997E-2</v>
      </c>
      <c r="AE23" s="169">
        <v>3.9541398481934185E-2</v>
      </c>
      <c r="AF23" s="65">
        <v>4.8315868758336392E-2</v>
      </c>
      <c r="AG23" s="169">
        <v>4.3999999999999997E-2</v>
      </c>
      <c r="AH23" s="169">
        <v>4.2999999999999997E-2</v>
      </c>
      <c r="AI23" s="169">
        <v>3.2000000000000001E-2</v>
      </c>
      <c r="AJ23" s="65">
        <v>4.8000000000000001E-2</v>
      </c>
      <c r="AK23" s="169">
        <v>4.3999999999999997E-2</v>
      </c>
      <c r="AL23" s="169">
        <v>5.8000000000000003E-2</v>
      </c>
      <c r="AM23" s="169">
        <v>0.04</v>
      </c>
      <c r="AN23" s="65">
        <v>2.3E-2</v>
      </c>
      <c r="AO23" s="2"/>
      <c r="AQ23" s="106"/>
      <c r="AR23" s="106"/>
      <c r="AS23" s="7"/>
      <c r="AT23"/>
      <c r="AU23" s="15"/>
      <c r="AV23" s="7"/>
    </row>
    <row r="24" spans="2:48" x14ac:dyDescent="0.2">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S24" s="7"/>
      <c r="AT24"/>
      <c r="AU24" s="15"/>
      <c r="AV24" s="7"/>
    </row>
    <row r="25" spans="2:48" ht="8.25" customHeight="1" x14ac:dyDescent="0.2">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S25" s="7"/>
      <c r="AT25"/>
      <c r="AU25" s="15"/>
      <c r="AV25" s="7"/>
    </row>
    <row r="26" spans="2:48" x14ac:dyDescent="0.2">
      <c r="B26" s="44" t="s">
        <v>211</v>
      </c>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S26" s="7"/>
      <c r="AT26"/>
      <c r="AU26" s="15"/>
      <c r="AV26" s="7"/>
    </row>
    <row r="27" spans="2:48" x14ac:dyDescent="0.2">
      <c r="B27" s="44" t="s">
        <v>212</v>
      </c>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S27" s="7"/>
      <c r="AT27"/>
      <c r="AU27" s="15"/>
      <c r="AV27" s="7"/>
    </row>
    <row r="28" spans="2:48" x14ac:dyDescent="0.2">
      <c r="B28" s="44" t="s">
        <v>213</v>
      </c>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S28" s="7"/>
      <c r="AT28"/>
      <c r="AU28" s="15"/>
      <c r="AV28" s="7"/>
    </row>
    <row r="29" spans="2:48" x14ac:dyDescent="0.2">
      <c r="B29" s="44" t="s">
        <v>214</v>
      </c>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S29" s="7"/>
      <c r="AT29"/>
      <c r="AU29" s="15"/>
      <c r="AV29" s="7"/>
    </row>
    <row r="30" spans="2:48" x14ac:dyDescent="0.2">
      <c r="B30" s="44"/>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S30" s="7"/>
      <c r="AT30"/>
      <c r="AU30" s="15"/>
      <c r="AV30" s="7"/>
    </row>
    <row r="31" spans="2:48" x14ac:dyDescent="0.2">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S31" s="7"/>
      <c r="AT31"/>
      <c r="AU31" s="15"/>
      <c r="AV31" s="7"/>
    </row>
    <row r="32" spans="2:48" x14ac:dyDescent="0.2">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S32" s="7"/>
      <c r="AT32"/>
      <c r="AU32" s="15"/>
      <c r="AV32" s="7"/>
    </row>
    <row r="33" spans="3:48" x14ac:dyDescent="0.2">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S33" s="7"/>
      <c r="AT33"/>
      <c r="AU33" s="15"/>
      <c r="AV33" s="7"/>
    </row>
    <row r="34" spans="3:48" x14ac:dyDescent="0.2">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S34" s="7"/>
      <c r="AT34"/>
      <c r="AU34" s="15"/>
      <c r="AV34" s="7"/>
    </row>
    <row r="35" spans="3:48" x14ac:dyDescent="0.2">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S35" s="7"/>
      <c r="AT35"/>
      <c r="AU35" s="15"/>
      <c r="AV35" s="7"/>
    </row>
    <row r="36" spans="3:48" x14ac:dyDescent="0.2">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S36" s="7"/>
      <c r="AT36"/>
      <c r="AU36" s="15"/>
      <c r="AV36" s="7"/>
    </row>
    <row r="37" spans="3:48" x14ac:dyDescent="0.2">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S37" s="7"/>
      <c r="AT37"/>
      <c r="AU37" s="15"/>
      <c r="AV37" s="7"/>
    </row>
    <row r="38" spans="3:48" x14ac:dyDescent="0.2">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S38" s="7"/>
      <c r="AT38" s="7"/>
      <c r="AU38" s="7"/>
      <c r="AV38" s="7"/>
    </row>
    <row r="39" spans="3:48" x14ac:dyDescent="0.2">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S39" s="7"/>
      <c r="AT39" s="7"/>
      <c r="AU39" s="7"/>
      <c r="AV39" s="7"/>
    </row>
    <row r="40" spans="3:48" x14ac:dyDescent="0.2">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S40" s="7"/>
      <c r="AT40" s="7"/>
      <c r="AU40" s="7"/>
      <c r="AV40" s="7"/>
    </row>
    <row r="41" spans="3:48" x14ac:dyDescent="0.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row>
    <row r="42" spans="3:48" x14ac:dyDescent="0.2">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row>
    <row r="43" spans="3:48" x14ac:dyDescent="0.2">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row>
    <row r="44" spans="3:48" x14ac:dyDescent="0.2">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row>
    <row r="45" spans="3:48" x14ac:dyDescent="0.2">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row>
    <row r="46" spans="3:48" x14ac:dyDescent="0.2">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row>
    <row r="47" spans="3:48" x14ac:dyDescent="0.2">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row>
    <row r="48" spans="3:48" x14ac:dyDescent="0.2">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row>
    <row r="49" spans="3:40" x14ac:dyDescent="0.2">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row>
    <row r="50" spans="3:40" x14ac:dyDescent="0.2">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row>
    <row r="51" spans="3:40" x14ac:dyDescent="0.2">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row>
    <row r="52" spans="3:40" x14ac:dyDescent="0.2">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row>
    <row r="53" spans="3:40" x14ac:dyDescent="0.2">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row>
    <row r="54" spans="3:40" x14ac:dyDescent="0.2">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row>
    <row r="55" spans="3:40" x14ac:dyDescent="0.2">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row>
    <row r="56" spans="3:40" x14ac:dyDescent="0.2">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row>
    <row r="57" spans="3:40" x14ac:dyDescent="0.2">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row>
    <row r="58" spans="3:40" x14ac:dyDescent="0.2">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row>
    <row r="59" spans="3:40" x14ac:dyDescent="0.2">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row>
    <row r="60" spans="3:40" x14ac:dyDescent="0.2">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row>
    <row r="61" spans="3:40" x14ac:dyDescent="0.2">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row>
    <row r="62" spans="3:40" x14ac:dyDescent="0.2">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row>
    <row r="63" spans="3:40" x14ac:dyDescent="0.2">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row>
    <row r="64" spans="3:40" x14ac:dyDescent="0.2">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row>
    <row r="65" spans="3:40" x14ac:dyDescent="0.2">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row>
    <row r="66" spans="3:40" x14ac:dyDescent="0.2">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row>
    <row r="67" spans="3:40" x14ac:dyDescent="0.2">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row>
  </sheetData>
  <mergeCells count="1">
    <mergeCell ref="B3:B4"/>
  </mergeCells>
  <pageMargins left="0.31496062992125984" right="0.31496062992125984" top="0.74803149606299213" bottom="0.74803149606299213" header="0.31496062992125984" footer="0.31496062992125984"/>
  <pageSetup paperSize="9" orientation="landscape" r:id="rId1"/>
  <drawing r:id="rId2"/>
  <extLst>
    <ext xmlns:x14="http://schemas.microsoft.com/office/spreadsheetml/2009/9/main" uri="{05C60535-1F16-4fd2-B633-F4F36F0B64E0}">
      <x14:sparklineGroups xmlns:xm="http://schemas.microsoft.com/office/excel/2006/main">
        <x14:sparklineGroup manualMax="0" manualMin="0" displayEmptyCellsAs="gap" high="1" low="1" xr2:uid="{83EE9A0C-0479-41A7-8066-5D19119F1E59}">
          <x14:colorSeries theme="0" tint="-0.499984740745262"/>
          <x14:colorNegative theme="5"/>
          <x14:colorAxis rgb="FF000000"/>
          <x14:colorMarkers theme="4" tint="-0.499984740745262"/>
          <x14:colorFirst theme="4" tint="0.39997558519241921"/>
          <x14:colorLast theme="4" tint="0.39997558519241921"/>
          <x14:colorHigh theme="9"/>
          <x14:colorLow theme="5"/>
          <x14:sparklines>
            <x14:sparkline>
              <xm:f>'Ad Industry Share Display- GD'!C5:AN5</xm:f>
              <xm:sqref>AO5</xm:sqref>
            </x14:sparkline>
            <x14:sparkline>
              <xm:f>'Ad Industry Share Display- GD'!C6:AN6</xm:f>
              <xm:sqref>AO6</xm:sqref>
            </x14:sparkline>
            <x14:sparkline>
              <xm:f>'Ad Industry Share Display- GD'!C7:AN7</xm:f>
              <xm:sqref>AO7</xm:sqref>
            </x14:sparkline>
            <x14:sparkline>
              <xm:f>'Ad Industry Share Display- GD'!C8:AN8</xm:f>
              <xm:sqref>AO8</xm:sqref>
            </x14:sparkline>
            <x14:sparkline>
              <xm:f>'Ad Industry Share Display- GD'!C9:AN9</xm:f>
              <xm:sqref>AO9</xm:sqref>
            </x14:sparkline>
            <x14:sparkline>
              <xm:f>'Ad Industry Share Display- GD'!C10:AN10</xm:f>
              <xm:sqref>AO10</xm:sqref>
            </x14:sparkline>
            <x14:sparkline>
              <xm:f>'Ad Industry Share Display- GD'!C11:AN11</xm:f>
              <xm:sqref>AO11</xm:sqref>
            </x14:sparkline>
            <x14:sparkline>
              <xm:f>'Ad Industry Share Display- GD'!C12:AN12</xm:f>
              <xm:sqref>AO12</xm:sqref>
            </x14:sparkline>
            <x14:sparkline>
              <xm:f>'Ad Industry Share Display- GD'!C13:AN13</xm:f>
              <xm:sqref>AO13</xm:sqref>
            </x14:sparkline>
            <x14:sparkline>
              <xm:f>'Ad Industry Share Display- GD'!C14:AN14</xm:f>
              <xm:sqref>AO14</xm:sqref>
            </x14:sparkline>
            <x14:sparkline>
              <xm:f>'Ad Industry Share Display- GD'!C15:AN15</xm:f>
              <xm:sqref>AO15</xm:sqref>
            </x14:sparkline>
            <x14:sparkline>
              <xm:f>'Ad Industry Share Display- GD'!C16:AN16</xm:f>
              <xm:sqref>AO16</xm:sqref>
            </x14:sparkline>
            <x14:sparkline>
              <xm:f>'Ad Industry Share Display- GD'!C17:AN17</xm:f>
              <xm:sqref>AO17</xm:sqref>
            </x14:sparkline>
            <x14:sparkline>
              <xm:f>'Ad Industry Share Display- GD'!C18:AN18</xm:f>
              <xm:sqref>AO18</xm:sqref>
            </x14:sparkline>
            <x14:sparkline>
              <xm:f>'Ad Industry Share Display- GD'!C19:AN19</xm:f>
              <xm:sqref>AO19</xm:sqref>
            </x14:sparkline>
            <x14:sparkline>
              <xm:f>'Ad Industry Share Display- GD'!C20:AN20</xm:f>
              <xm:sqref>AO20</xm:sqref>
            </x14:sparkline>
            <x14:sparkline>
              <xm:f>'Ad Industry Share Display- GD'!C21:AN21</xm:f>
              <xm:sqref>AO21</xm:sqref>
            </x14:sparkline>
            <x14:sparkline>
              <xm:f>'Ad Industry Share Display- GD'!C22:AN22</xm:f>
              <xm:sqref>AO22</xm:sqref>
            </x14:sparkline>
            <x14:sparkline>
              <xm:f>'Ad Industry Share Display- GD'!C23:AN23</xm:f>
              <xm:sqref>AO23</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C7:H58"/>
  <sheetViews>
    <sheetView zoomScale="115" zoomScaleNormal="115" workbookViewId="0"/>
  </sheetViews>
  <sheetFormatPr defaultColWidth="8.85546875" defaultRowHeight="12" x14ac:dyDescent="0.2"/>
  <cols>
    <col min="1" max="1" width="2.28515625" style="7" customWidth="1"/>
    <col min="2" max="2" width="1.7109375" style="7" customWidth="1"/>
    <col min="3" max="3" width="33.7109375" style="7" customWidth="1"/>
    <col min="4" max="4" width="20.140625" style="7" customWidth="1"/>
    <col min="5" max="5" width="21.28515625" style="7" customWidth="1"/>
    <col min="6" max="6" width="16.42578125" style="7" customWidth="1"/>
    <col min="7" max="9" width="8.85546875" style="7"/>
    <col min="10" max="10" width="8.85546875" style="7" customWidth="1"/>
    <col min="11" max="11" width="28.140625" style="7" bestFit="1" customWidth="1"/>
    <col min="12" max="12" width="18.140625" style="7" bestFit="1" customWidth="1"/>
    <col min="13" max="13" width="18.7109375" style="7" bestFit="1" customWidth="1"/>
    <col min="14" max="14" width="17.7109375" style="7" bestFit="1" customWidth="1"/>
    <col min="15" max="16384" width="8.85546875" style="7"/>
  </cols>
  <sheetData>
    <row r="7" spans="3:6" x14ac:dyDescent="0.2">
      <c r="C7" s="8"/>
    </row>
    <row r="8" spans="3:6" ht="15" x14ac:dyDescent="0.2">
      <c r="C8" s="138" t="s">
        <v>215</v>
      </c>
    </row>
    <row r="9" spans="3:6" ht="15.75" thickBot="1" x14ac:dyDescent="0.25">
      <c r="C9" s="9"/>
      <c r="D9"/>
      <c r="E9"/>
    </row>
    <row r="10" spans="3:6" x14ac:dyDescent="0.2">
      <c r="C10" s="39" t="s">
        <v>201</v>
      </c>
      <c r="D10" s="39" t="s">
        <v>266</v>
      </c>
      <c r="E10" s="39" t="s">
        <v>222</v>
      </c>
      <c r="F10" s="40" t="s">
        <v>216</v>
      </c>
    </row>
    <row r="11" spans="3:6" ht="12.75" thickBot="1" x14ac:dyDescent="0.25">
      <c r="C11" s="41"/>
      <c r="D11" s="41" t="s">
        <v>217</v>
      </c>
      <c r="E11" s="41" t="s">
        <v>217</v>
      </c>
      <c r="F11" s="42" t="s">
        <v>218</v>
      </c>
    </row>
    <row r="12" spans="3:6" x14ac:dyDescent="0.2">
      <c r="C12" s="58" t="s">
        <v>41</v>
      </c>
      <c r="D12" s="45">
        <f>_xlfn.XLOOKUP($C12,'Ad Industry Share Display- GD'!$B$5:$B$23,'Ad Industry Share Display- GD'!$AN$5:$AN$23)</f>
        <v>1.4999999999999999E-2</v>
      </c>
      <c r="E12" s="45">
        <v>1.4999999999999999E-2</v>
      </c>
      <c r="F12" s="76">
        <f>D12-E12</f>
        <v>0</v>
      </c>
    </row>
    <row r="13" spans="3:6" x14ac:dyDescent="0.2">
      <c r="C13" s="58" t="s">
        <v>43</v>
      </c>
      <c r="D13" s="45">
        <f>_xlfn.XLOOKUP($C13,'Ad Industry Share Display- GD'!$B$5:$B$23,'Ad Industry Share Display- GD'!$AN$5:$AN$23)</f>
        <v>0.155</v>
      </c>
      <c r="E13" s="45">
        <v>0.14599999999999999</v>
      </c>
      <c r="F13" s="76">
        <f t="shared" ref="F13:F30" si="0">D13-E13</f>
        <v>9.000000000000008E-3</v>
      </c>
    </row>
    <row r="14" spans="3:6" x14ac:dyDescent="0.2">
      <c r="C14" s="58" t="s">
        <v>45</v>
      </c>
      <c r="D14" s="45">
        <f>_xlfn.XLOOKUP($C14,'Ad Industry Share Display- GD'!$B$5:$B$23,'Ad Industry Share Display- GD'!$AN$5:$AN$23)</f>
        <v>7.0000000000000001E-3</v>
      </c>
      <c r="E14" s="45">
        <v>8.9999999999999993E-3</v>
      </c>
      <c r="F14" s="76">
        <f t="shared" si="0"/>
        <v>-1.9999999999999992E-3</v>
      </c>
    </row>
    <row r="15" spans="3:6" x14ac:dyDescent="0.2">
      <c r="C15" s="58" t="s">
        <v>47</v>
      </c>
      <c r="D15" s="45">
        <f>_xlfn.XLOOKUP($C15,'Ad Industry Share Display- GD'!$B$5:$B$23,'Ad Industry Share Display- GD'!$AN$5:$AN$23)</f>
        <v>1.2999999999999999E-2</v>
      </c>
      <c r="E15" s="45">
        <v>1.2E-2</v>
      </c>
      <c r="F15" s="76">
        <f t="shared" si="0"/>
        <v>9.9999999999999915E-4</v>
      </c>
    </row>
    <row r="16" spans="3:6" x14ac:dyDescent="0.2">
      <c r="C16" s="58" t="s">
        <v>49</v>
      </c>
      <c r="D16" s="45">
        <f>_xlfn.XLOOKUP($C16,'Ad Industry Share Display- GD'!$B$5:$B$23,'Ad Industry Share Display- GD'!$AN$5:$AN$23)</f>
        <v>9.4E-2</v>
      </c>
      <c r="E16" s="45">
        <v>0.09</v>
      </c>
      <c r="F16" s="45">
        <v>7.9999999999999932E-3</v>
      </c>
    </row>
    <row r="17" spans="3:6" x14ac:dyDescent="0.2">
      <c r="C17" s="58" t="s">
        <v>51</v>
      </c>
      <c r="D17" s="45">
        <f>_xlfn.XLOOKUP($C17,'Ad Industry Share Display- GD'!$B$5:$B$23,'Ad Industry Share Display- GD'!$AN$5:$AN$23)</f>
        <v>8.8999999999999996E-2</v>
      </c>
      <c r="E17" s="45">
        <v>0.08</v>
      </c>
      <c r="F17" s="76">
        <f t="shared" si="0"/>
        <v>8.9999999999999941E-3</v>
      </c>
    </row>
    <row r="18" spans="3:6" x14ac:dyDescent="0.2">
      <c r="C18" s="58" t="s">
        <v>53</v>
      </c>
      <c r="D18" s="45">
        <f>_xlfn.XLOOKUP($C18,'Ad Industry Share Display- GD'!$B$5:$B$23,'Ad Industry Share Display- GD'!$AN$5:$AN$23)</f>
        <v>5.7000000000000002E-2</v>
      </c>
      <c r="E18" s="45">
        <v>6.5000000000000002E-2</v>
      </c>
      <c r="F18" s="76">
        <f t="shared" si="0"/>
        <v>-8.0000000000000002E-3</v>
      </c>
    </row>
    <row r="19" spans="3:6" x14ac:dyDescent="0.2">
      <c r="C19" s="58" t="s">
        <v>55</v>
      </c>
      <c r="D19" s="45">
        <f>_xlfn.XLOOKUP($C19,'Ad Industry Share Display- GD'!$B$5:$B$23,'Ad Industry Share Display- GD'!$AN$5:$AN$23)</f>
        <v>3.6999999999999998E-2</v>
      </c>
      <c r="E19" s="45">
        <v>3.2000000000000001E-2</v>
      </c>
      <c r="F19" s="76">
        <f t="shared" si="0"/>
        <v>4.9999999999999975E-3</v>
      </c>
    </row>
    <row r="20" spans="3:6" x14ac:dyDescent="0.2">
      <c r="C20" s="58" t="s">
        <v>57</v>
      </c>
      <c r="D20" s="45">
        <f>_xlfn.XLOOKUP($C20,'Ad Industry Share Display- GD'!$B$5:$B$23,'Ad Industry Share Display- GD'!$AN$5:$AN$23)</f>
        <v>6.3E-2</v>
      </c>
      <c r="E20" s="45">
        <v>4.1000000000000002E-2</v>
      </c>
      <c r="F20" s="76">
        <f t="shared" si="0"/>
        <v>2.1999999999999999E-2</v>
      </c>
    </row>
    <row r="21" spans="3:6" x14ac:dyDescent="0.2">
      <c r="C21" s="58" t="s">
        <v>61</v>
      </c>
      <c r="D21" s="45">
        <f>_xlfn.XLOOKUP($C21,'Ad Industry Share Display- GD'!$B$5:$B$23,'Ad Industry Share Display- GD'!$AN$5:$AN$23)</f>
        <v>5.0999999999999997E-2</v>
      </c>
      <c r="E21" s="45">
        <v>4.3999999999999997E-2</v>
      </c>
      <c r="F21" s="76">
        <f t="shared" si="0"/>
        <v>6.9999999999999993E-3</v>
      </c>
    </row>
    <row r="22" spans="3:6" x14ac:dyDescent="0.2">
      <c r="C22" s="58" t="s">
        <v>208</v>
      </c>
      <c r="D22" s="45">
        <f>_xlfn.XLOOKUP($C22,'Ad Industry Share Display- GD'!$B$5:$B$23,'Ad Industry Share Display- GD'!$AN$5:$AN$23)</f>
        <v>4.4999999999999998E-2</v>
      </c>
      <c r="E22" s="45">
        <v>4.4999999999999998E-2</v>
      </c>
      <c r="F22" s="76">
        <f t="shared" si="0"/>
        <v>0</v>
      </c>
    </row>
    <row r="23" spans="3:6" x14ac:dyDescent="0.2">
      <c r="C23" s="58" t="s">
        <v>63</v>
      </c>
      <c r="D23" s="45">
        <f>_xlfn.XLOOKUP($C23,'Ad Industry Share Display- GD'!$B$5:$B$23,'Ad Industry Share Display- GD'!$AN$5:$AN$23)</f>
        <v>3.9E-2</v>
      </c>
      <c r="E23" s="45">
        <v>4.7E-2</v>
      </c>
      <c r="F23" s="76">
        <f t="shared" si="0"/>
        <v>-8.0000000000000002E-3</v>
      </c>
    </row>
    <row r="24" spans="3:6" x14ac:dyDescent="0.2">
      <c r="C24" s="58" t="s">
        <v>30</v>
      </c>
      <c r="D24" s="45">
        <f>_xlfn.XLOOKUP($C24,'Ad Industry Share Display- GD'!$B$5:$B$23,'Ad Industry Share Display- GD'!$AN$5:$AN$23)</f>
        <v>2.3E-2</v>
      </c>
      <c r="E24" s="45">
        <v>0.04</v>
      </c>
      <c r="F24" s="76">
        <f t="shared" si="0"/>
        <v>-1.7000000000000001E-2</v>
      </c>
    </row>
    <row r="25" spans="3:6" x14ac:dyDescent="0.2">
      <c r="C25" s="58" t="s">
        <v>65</v>
      </c>
      <c r="D25" s="45">
        <f>_xlfn.XLOOKUP($C25,'Ad Industry Share Display- GD'!$B$5:$B$23,'Ad Industry Share Display- GD'!$AN$5:$AN$23)</f>
        <v>4.4999999999999998E-2</v>
      </c>
      <c r="E25" s="45">
        <v>4.1000000000000002E-2</v>
      </c>
      <c r="F25" s="76">
        <f t="shared" si="0"/>
        <v>3.9999999999999966E-3</v>
      </c>
    </row>
    <row r="26" spans="3:6" x14ac:dyDescent="0.2">
      <c r="C26" s="58" t="s">
        <v>67</v>
      </c>
      <c r="D26" s="45">
        <f>_xlfn.XLOOKUP($C26,'Ad Industry Share Display- GD'!$B$5:$B$23,'Ad Industry Share Display- GD'!$AN$5:$AN$23)</f>
        <v>3.0000000000000001E-3</v>
      </c>
      <c r="E26" s="45">
        <v>4.0000000000000001E-3</v>
      </c>
      <c r="F26" s="76">
        <f t="shared" si="0"/>
        <v>-1E-3</v>
      </c>
    </row>
    <row r="27" spans="3:6" x14ac:dyDescent="0.2">
      <c r="C27" s="58" t="s">
        <v>69</v>
      </c>
      <c r="D27" s="45">
        <f>_xlfn.XLOOKUP($C27,'Ad Industry Share Display- GD'!$B$5:$B$23,'Ad Industry Share Display- GD'!$AN$5:$AN$23)</f>
        <v>0.16300000000000001</v>
      </c>
      <c r="E27" s="45">
        <v>0.184</v>
      </c>
      <c r="F27" s="76">
        <f t="shared" si="0"/>
        <v>-2.0999999999999991E-2</v>
      </c>
    </row>
    <row r="28" spans="3:6" x14ac:dyDescent="0.2">
      <c r="C28" s="58" t="s">
        <v>71</v>
      </c>
      <c r="D28" s="45">
        <f>_xlfn.XLOOKUP($C28,'Ad Industry Share Display- GD'!$B$5:$B$23,'Ad Industry Share Display- GD'!$AN$5:$AN$23)</f>
        <v>2.9000000000000001E-2</v>
      </c>
      <c r="E28" s="45">
        <v>2.7E-2</v>
      </c>
      <c r="F28" s="76">
        <f t="shared" si="0"/>
        <v>2.0000000000000018E-3</v>
      </c>
    </row>
    <row r="29" spans="3:6" x14ac:dyDescent="0.2">
      <c r="C29" s="58" t="s">
        <v>73</v>
      </c>
      <c r="D29" s="45">
        <f>_xlfn.XLOOKUP($C29,'Ad Industry Share Display- GD'!$B$5:$B$23,'Ad Industry Share Display- GD'!$AN$5:$AN$23)</f>
        <v>2.5000000000000001E-2</v>
      </c>
      <c r="E29" s="45">
        <v>1.9E-2</v>
      </c>
      <c r="F29" s="76">
        <f t="shared" si="0"/>
        <v>6.0000000000000019E-3</v>
      </c>
    </row>
    <row r="30" spans="3:6" ht="12.75" thickBot="1" x14ac:dyDescent="0.25">
      <c r="C30" s="60" t="s">
        <v>209</v>
      </c>
      <c r="D30" s="75">
        <f>_xlfn.XLOOKUP($C30,'Ad Industry Share Display- GD'!$B$5:$B$23,'Ad Industry Share Display- GD'!$AN$5:$AN$23)</f>
        <v>4.7E-2</v>
      </c>
      <c r="E30" s="75">
        <v>5.8999999999999997E-2</v>
      </c>
      <c r="F30" s="68">
        <f t="shared" si="0"/>
        <v>-1.1999999999999997E-2</v>
      </c>
    </row>
    <row r="31" spans="3:6" x14ac:dyDescent="0.2">
      <c r="C31" s="16"/>
      <c r="D31" s="54"/>
      <c r="E31" s="54"/>
    </row>
    <row r="32" spans="3:6" x14ac:dyDescent="0.2">
      <c r="C32" s="43" t="s">
        <v>219</v>
      </c>
    </row>
    <row r="33" spans="3:8" ht="15" x14ac:dyDescent="0.2">
      <c r="C33" s="9"/>
    </row>
    <row r="34" spans="3:8" ht="15" x14ac:dyDescent="0.2">
      <c r="C34" s="138" t="s">
        <v>220</v>
      </c>
    </row>
    <row r="35" spans="3:8" ht="15.75" thickBot="1" x14ac:dyDescent="0.25">
      <c r="C35" s="9"/>
      <c r="D35"/>
      <c r="E35"/>
    </row>
    <row r="36" spans="3:8" ht="11.45" customHeight="1" x14ac:dyDescent="0.2">
      <c r="C36" s="39" t="s">
        <v>201</v>
      </c>
      <c r="D36" s="39" t="str">
        <f>D10</f>
        <v>June Quarter 2026</v>
      </c>
      <c r="E36" s="39" t="s">
        <v>267</v>
      </c>
      <c r="F36" s="40" t="s">
        <v>216</v>
      </c>
    </row>
    <row r="37" spans="3:8" ht="12.75" thickBot="1" x14ac:dyDescent="0.25">
      <c r="C37" s="41"/>
      <c r="D37" s="41" t="s">
        <v>217</v>
      </c>
      <c r="E37" s="41" t="s">
        <v>217</v>
      </c>
      <c r="F37" s="42" t="s">
        <v>218</v>
      </c>
    </row>
    <row r="38" spans="3:8" x14ac:dyDescent="0.2">
      <c r="C38" s="58" t="s">
        <v>41</v>
      </c>
      <c r="D38" s="45">
        <f>D12</f>
        <v>1.4999999999999999E-2</v>
      </c>
      <c r="E38" s="45">
        <f>_xlfn.XLOOKUP($C38,'Ad Industry Share Display- GD'!$B$5:$B$23,'Ad Industry Share Display- GD'!$AJ$5:$AJ$23)</f>
        <v>1.4E-2</v>
      </c>
      <c r="F38" s="76">
        <f t="shared" ref="F38:F56" si="1">D38-E38</f>
        <v>9.9999999999999915E-4</v>
      </c>
      <c r="H38" s="54"/>
    </row>
    <row r="39" spans="3:8" x14ac:dyDescent="0.2">
      <c r="C39" s="58" t="s">
        <v>43</v>
      </c>
      <c r="D39" s="45">
        <f t="shared" ref="D39:D56" si="2">D13</f>
        <v>0.155</v>
      </c>
      <c r="E39" s="45">
        <f>_xlfn.XLOOKUP($C39,'Ad Industry Share Display- GD'!$B$5:$B$23,'Ad Industry Share Display- GD'!$AJ$5:$AJ$23)</f>
        <v>0.13500000000000001</v>
      </c>
      <c r="F39" s="76">
        <f t="shared" si="1"/>
        <v>1.999999999999999E-2</v>
      </c>
      <c r="H39" s="54"/>
    </row>
    <row r="40" spans="3:8" x14ac:dyDescent="0.2">
      <c r="C40" s="58" t="s">
        <v>45</v>
      </c>
      <c r="D40" s="45">
        <f t="shared" si="2"/>
        <v>7.0000000000000001E-3</v>
      </c>
      <c r="E40" s="45">
        <f>_xlfn.XLOOKUP($C40,'Ad Industry Share Display- GD'!$B$5:$B$23,'Ad Industry Share Display- GD'!$AJ$5:$AJ$23)</f>
        <v>8.0000000000000002E-3</v>
      </c>
      <c r="F40" s="76">
        <f t="shared" si="1"/>
        <v>-1E-3</v>
      </c>
      <c r="H40" s="54"/>
    </row>
    <row r="41" spans="3:8" x14ac:dyDescent="0.2">
      <c r="C41" s="58" t="s">
        <v>47</v>
      </c>
      <c r="D41" s="45">
        <f t="shared" si="2"/>
        <v>1.2999999999999999E-2</v>
      </c>
      <c r="E41" s="45">
        <f>_xlfn.XLOOKUP($C41,'Ad Industry Share Display- GD'!$B$5:$B$23,'Ad Industry Share Display- GD'!$AJ$5:$AJ$23)</f>
        <v>1.0999999999999999E-2</v>
      </c>
      <c r="F41" s="76">
        <f t="shared" si="1"/>
        <v>2E-3</v>
      </c>
      <c r="H41" s="54"/>
    </row>
    <row r="42" spans="3:8" x14ac:dyDescent="0.2">
      <c r="C42" s="58" t="s">
        <v>49</v>
      </c>
      <c r="D42" s="45">
        <f t="shared" si="2"/>
        <v>9.4E-2</v>
      </c>
      <c r="E42" s="45">
        <f>_xlfn.XLOOKUP($C42,'Ad Industry Share Display- GD'!$B$5:$B$23,'Ad Industry Share Display- GD'!$AJ$5:$AJ$23)</f>
        <v>0.105</v>
      </c>
      <c r="F42" s="76">
        <f t="shared" si="1"/>
        <v>-1.0999999999999996E-2</v>
      </c>
      <c r="H42" s="54"/>
    </row>
    <row r="43" spans="3:8" x14ac:dyDescent="0.2">
      <c r="C43" s="58" t="s">
        <v>51</v>
      </c>
      <c r="D43" s="45">
        <f t="shared" si="2"/>
        <v>8.8999999999999996E-2</v>
      </c>
      <c r="E43" s="45">
        <f>_xlfn.XLOOKUP($C43,'Ad Industry Share Display- GD'!$B$5:$B$23,'Ad Industry Share Display- GD'!$AJ$5:$AJ$23)</f>
        <v>9.4E-2</v>
      </c>
      <c r="F43" s="76">
        <f t="shared" si="1"/>
        <v>-5.0000000000000044E-3</v>
      </c>
      <c r="H43" s="54"/>
    </row>
    <row r="44" spans="3:8" x14ac:dyDescent="0.2">
      <c r="C44" s="58" t="s">
        <v>53</v>
      </c>
      <c r="D44" s="45">
        <f t="shared" si="2"/>
        <v>5.7000000000000002E-2</v>
      </c>
      <c r="E44" s="45">
        <f>_xlfn.XLOOKUP($C44,'Ad Industry Share Display- GD'!$B$5:$B$23,'Ad Industry Share Display- GD'!$AJ$5:$AJ$23)</f>
        <v>5.7000000000000002E-2</v>
      </c>
      <c r="F44" s="76">
        <f t="shared" si="1"/>
        <v>0</v>
      </c>
      <c r="H44" s="54"/>
    </row>
    <row r="45" spans="3:8" x14ac:dyDescent="0.2">
      <c r="C45" s="58" t="s">
        <v>55</v>
      </c>
      <c r="D45" s="45">
        <f t="shared" si="2"/>
        <v>3.6999999999999998E-2</v>
      </c>
      <c r="E45" s="45">
        <f>_xlfn.XLOOKUP($C45,'Ad Industry Share Display- GD'!$B$5:$B$23,'Ad Industry Share Display- GD'!$AJ$5:$AJ$23)</f>
        <v>2.5999999999999999E-2</v>
      </c>
      <c r="F45" s="76">
        <f t="shared" si="1"/>
        <v>1.0999999999999999E-2</v>
      </c>
      <c r="H45" s="54"/>
    </row>
    <row r="46" spans="3:8" x14ac:dyDescent="0.2">
      <c r="C46" s="58" t="s">
        <v>57</v>
      </c>
      <c r="D46" s="45">
        <f t="shared" si="2"/>
        <v>6.3E-2</v>
      </c>
      <c r="E46" s="45">
        <f>_xlfn.XLOOKUP($C46,'Ad Industry Share Display- GD'!$B$5:$B$23,'Ad Industry Share Display- GD'!$AJ$5:$AJ$23)</f>
        <v>5.2999999999999999E-2</v>
      </c>
      <c r="F46" s="76">
        <f t="shared" si="1"/>
        <v>1.0000000000000002E-2</v>
      </c>
      <c r="H46" s="54"/>
    </row>
    <row r="47" spans="3:8" x14ac:dyDescent="0.2">
      <c r="C47" s="58" t="s">
        <v>61</v>
      </c>
      <c r="D47" s="45">
        <f t="shared" si="2"/>
        <v>5.0999999999999997E-2</v>
      </c>
      <c r="E47" s="45">
        <f>_xlfn.XLOOKUP($C47,'Ad Industry Share Display- GD'!$B$5:$B$23,'Ad Industry Share Display- GD'!$AJ$5:$AJ$23)</f>
        <v>5.7000000000000002E-2</v>
      </c>
      <c r="F47" s="76">
        <f t="shared" si="1"/>
        <v>-6.0000000000000053E-3</v>
      </c>
      <c r="H47" s="54"/>
    </row>
    <row r="48" spans="3:8" x14ac:dyDescent="0.2">
      <c r="C48" s="58" t="s">
        <v>208</v>
      </c>
      <c r="D48" s="45">
        <f t="shared" si="2"/>
        <v>4.4999999999999998E-2</v>
      </c>
      <c r="E48" s="45">
        <f>_xlfn.XLOOKUP($C48,'Ad Industry Share Display- GD'!$B$5:$B$23,'Ad Industry Share Display- GD'!$AJ$5:$AJ$23)</f>
        <v>3.3000000000000002E-2</v>
      </c>
      <c r="F48" s="76">
        <f t="shared" si="1"/>
        <v>1.1999999999999997E-2</v>
      </c>
      <c r="H48" s="54"/>
    </row>
    <row r="49" spans="3:8" x14ac:dyDescent="0.2">
      <c r="C49" s="58" t="s">
        <v>63</v>
      </c>
      <c r="D49" s="45">
        <f t="shared" si="2"/>
        <v>3.9E-2</v>
      </c>
      <c r="E49" s="45">
        <f>_xlfn.XLOOKUP($C49,'Ad Industry Share Display- GD'!$B$5:$B$23,'Ad Industry Share Display- GD'!$AJ$5:$AJ$23)</f>
        <v>5.2999999999999999E-2</v>
      </c>
      <c r="F49" s="76">
        <f t="shared" si="1"/>
        <v>-1.3999999999999999E-2</v>
      </c>
      <c r="H49" s="54"/>
    </row>
    <row r="50" spans="3:8" x14ac:dyDescent="0.2">
      <c r="C50" s="58" t="s">
        <v>30</v>
      </c>
      <c r="D50" s="45">
        <f>D24</f>
        <v>2.3E-2</v>
      </c>
      <c r="E50" s="45">
        <f>_xlfn.XLOOKUP($C50,'Ad Industry Share Display- GD'!$B$5:$B$23,'Ad Industry Share Display- GD'!$AJ$5:$AJ$23)</f>
        <v>4.8000000000000001E-2</v>
      </c>
      <c r="F50" s="76">
        <f t="shared" si="1"/>
        <v>-2.5000000000000001E-2</v>
      </c>
      <c r="H50" s="54"/>
    </row>
    <row r="51" spans="3:8" x14ac:dyDescent="0.2">
      <c r="C51" s="58" t="s">
        <v>65</v>
      </c>
      <c r="D51" s="45">
        <f t="shared" si="2"/>
        <v>4.4999999999999998E-2</v>
      </c>
      <c r="E51" s="45">
        <f>_xlfn.XLOOKUP($C51,'Ad Industry Share Display- GD'!$B$5:$B$23,'Ad Industry Share Display- GD'!$AJ$5:$AJ$23)</f>
        <v>0.04</v>
      </c>
      <c r="F51" s="76">
        <f t="shared" si="1"/>
        <v>4.9999999999999975E-3</v>
      </c>
      <c r="H51" s="54"/>
    </row>
    <row r="52" spans="3:8" x14ac:dyDescent="0.2">
      <c r="C52" s="58" t="s">
        <v>67</v>
      </c>
      <c r="D52" s="45">
        <f t="shared" si="2"/>
        <v>3.0000000000000001E-3</v>
      </c>
      <c r="E52" s="45">
        <f>_xlfn.XLOOKUP($C52,'Ad Industry Share Display- GD'!$B$5:$B$23,'Ad Industry Share Display- GD'!$AJ$5:$AJ$23)</f>
        <v>4.0000000000000001E-3</v>
      </c>
      <c r="F52" s="76">
        <f t="shared" si="1"/>
        <v>-1E-3</v>
      </c>
      <c r="H52" s="54"/>
    </row>
    <row r="53" spans="3:8" x14ac:dyDescent="0.2">
      <c r="C53" s="58" t="s">
        <v>69</v>
      </c>
      <c r="D53" s="45">
        <f t="shared" si="2"/>
        <v>0.16300000000000001</v>
      </c>
      <c r="E53" s="45">
        <f>_xlfn.XLOOKUP($C53,'Ad Industry Share Display- GD'!$B$5:$B$23,'Ad Industry Share Display- GD'!$AJ$5:$AJ$23)</f>
        <v>0.16400000000000001</v>
      </c>
      <c r="F53" s="76">
        <f t="shared" si="1"/>
        <v>-1.0000000000000009E-3</v>
      </c>
      <c r="H53" s="54"/>
    </row>
    <row r="54" spans="3:8" x14ac:dyDescent="0.2">
      <c r="C54" s="58" t="s">
        <v>71</v>
      </c>
      <c r="D54" s="45">
        <f t="shared" si="2"/>
        <v>2.9000000000000001E-2</v>
      </c>
      <c r="E54" s="45">
        <f>_xlfn.XLOOKUP($C54,'Ad Industry Share Display- GD'!$B$5:$B$23,'Ad Industry Share Display- GD'!$AJ$5:$AJ$23)</f>
        <v>2.8000000000000001E-2</v>
      </c>
      <c r="F54" s="76">
        <f t="shared" si="1"/>
        <v>1.0000000000000009E-3</v>
      </c>
      <c r="H54" s="54"/>
    </row>
    <row r="55" spans="3:8" x14ac:dyDescent="0.2">
      <c r="C55" s="58" t="s">
        <v>73</v>
      </c>
      <c r="D55" s="45">
        <f t="shared" si="2"/>
        <v>2.5000000000000001E-2</v>
      </c>
      <c r="E55" s="45">
        <f>_xlfn.XLOOKUP($C55,'Ad Industry Share Display- GD'!$B$5:$B$23,'Ad Industry Share Display- GD'!$AJ$5:$AJ$23)</f>
        <v>2.5000000000000001E-2</v>
      </c>
      <c r="F55" s="76">
        <f t="shared" si="1"/>
        <v>0</v>
      </c>
      <c r="H55" s="54"/>
    </row>
    <row r="56" spans="3:8" ht="12.75" thickBot="1" x14ac:dyDescent="0.25">
      <c r="C56" s="59" t="s">
        <v>209</v>
      </c>
      <c r="D56" s="75">
        <f t="shared" si="2"/>
        <v>4.7E-2</v>
      </c>
      <c r="E56" s="75">
        <f>_xlfn.XLOOKUP($C56,'Ad Industry Share Display- GD'!$B$5:$B$23,'Ad Industry Share Display- GD'!$AJ$5:$AJ$23)</f>
        <v>4.4999999999999998E-2</v>
      </c>
      <c r="F56" s="68">
        <f t="shared" si="1"/>
        <v>2.0000000000000018E-3</v>
      </c>
      <c r="H56" s="54"/>
    </row>
    <row r="57" spans="3:8" ht="12.75" x14ac:dyDescent="0.2">
      <c r="C57" s="14"/>
      <c r="D57" s="54"/>
      <c r="E57" s="54"/>
    </row>
    <row r="58" spans="3:8" x14ac:dyDescent="0.2">
      <c r="C58" s="43" t="s">
        <v>219</v>
      </c>
    </row>
  </sheetData>
  <phoneticPr fontId="32" type="noConversion"/>
  <conditionalFormatting sqref="F12:F15 F17:F30 F38:F56">
    <cfRule type="cellIs" dxfId="0" priority="5" operator="lessThan">
      <formula>0</formula>
    </cfRule>
  </conditionalFormatting>
  <pageMargins left="0.7" right="0.7" top="0.75" bottom="0.75" header="0.3" footer="0.3"/>
  <pageSetup paperSize="9"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9e5e06de-2d16-48fa-89a9-92ab505bcde8">SHCXCNWE4D4R-1075209332-3155</_dlc_DocId>
    <_dlc_DocIdUrl xmlns="9e5e06de-2d16-48fa-89a9-92ab505bcde8">
      <Url>https://auspwc.sharepoint.com/teams/AU-INT-ASR-INTERACTIVE-ADVERTISING-BUREAU-AUSTRALIA-LIMITED/_layouts/15/DocIdRedir.aspx?ID=SHCXCNWE4D4R-1075209332-3155</Url>
      <Description>SHCXCNWE4D4R-1075209332-3155</Description>
    </_dlc_DocIdUrl>
    <lcf76f155ced4ddcb4097134ff3c332f xmlns="b1208116-0a58-493b-81bd-652c7d92ec7a">
      <Terms xmlns="http://schemas.microsoft.com/office/infopath/2007/PartnerControls"/>
    </lcf76f155ced4ddcb4097134ff3c332f>
    <TaxCatchAll xmlns="9e5e06de-2d16-48fa-89a9-92ab505bcd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9376FD0A9751AC4A9ADACCE1E05C3BF2" ma:contentTypeVersion="10" ma:contentTypeDescription="Create a new document." ma:contentTypeScope="" ma:versionID="b9a3ddfefefa0a9bc8759f71dc3ab9cb">
  <xsd:schema xmlns:xsd="http://www.w3.org/2001/XMLSchema" xmlns:xs="http://www.w3.org/2001/XMLSchema" xmlns:p="http://schemas.microsoft.com/office/2006/metadata/properties" xmlns:ns2="b1208116-0a58-493b-81bd-652c7d92ec7a" xmlns:ns3="9e5e06de-2d16-48fa-89a9-92ab505bcde8" targetNamespace="http://schemas.microsoft.com/office/2006/metadata/properties" ma:root="true" ma:fieldsID="3cd56a882f7592941c637848bf2e104a" ns2:_="" ns3:_="">
    <xsd:import namespace="b1208116-0a58-493b-81bd-652c7d92ec7a"/>
    <xsd:import namespace="9e5e06de-2d16-48fa-89a9-92ab505bcd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_dlc_DocId" minOccurs="0"/>
                <xsd:element ref="ns3:_dlc_DocIdUrl" minOccurs="0"/>
                <xsd:element ref="ns3:_dlc_DocIdPersistId"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08116-0a58-493b-81bd-652c7d92ec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5e06de-2d16-48fa-89a9-92ab505bcde8"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580bc703-be18-41bc-b03a-59f4d2b86985}" ma:internalName="TaxCatchAll" ma:showField="CatchAllData" ma:web="9e5e06de-2d16-48fa-89a9-92ab505bcd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D76ED4-B272-4C46-9547-432ECDCB3A1E}">
  <ds:schemaRefs>
    <ds:schemaRef ds:uri="http://schemas.microsoft.com/sharepoint/events"/>
  </ds:schemaRefs>
</ds:datastoreItem>
</file>

<file path=customXml/itemProps2.xml><?xml version="1.0" encoding="utf-8"?>
<ds:datastoreItem xmlns:ds="http://schemas.openxmlformats.org/officeDocument/2006/customXml" ds:itemID="{A72B5E55-AF30-4CF9-B3B6-540DC4A63339}">
  <ds:schemaRefs>
    <ds:schemaRef ds:uri="http://schemas.microsoft.com/office/2006/metadata/properties"/>
    <ds:schemaRef ds:uri="http://schemas.microsoft.com/office/infopath/2007/PartnerControls"/>
    <ds:schemaRef ds:uri="9e5e06de-2d16-48fa-89a9-92ab505bcde8"/>
    <ds:schemaRef ds:uri="b1208116-0a58-493b-81bd-652c7d92ec7a"/>
  </ds:schemaRefs>
</ds:datastoreItem>
</file>

<file path=customXml/itemProps3.xml><?xml version="1.0" encoding="utf-8"?>
<ds:datastoreItem xmlns:ds="http://schemas.openxmlformats.org/officeDocument/2006/customXml" ds:itemID="{1BF8947E-47CD-49BD-ACF7-1838773B49FD}">
  <ds:schemaRefs>
    <ds:schemaRef ds:uri="http://schemas.microsoft.com/sharepoint/v3/contenttype/forms"/>
  </ds:schemaRefs>
</ds:datastoreItem>
</file>

<file path=customXml/itemProps4.xml><?xml version="1.0" encoding="utf-8"?>
<ds:datastoreItem xmlns:ds="http://schemas.openxmlformats.org/officeDocument/2006/customXml" ds:itemID="{1230693B-7E69-4F52-AD43-8407F26510B7}">
  <ds:schemaRefs>
    <ds:schemaRef ds:uri="http://schemas.microsoft.com/DataMashup"/>
  </ds:schemaRefs>
</ds:datastoreItem>
</file>

<file path=customXml/itemProps5.xml><?xml version="1.0" encoding="utf-8"?>
<ds:datastoreItem xmlns:ds="http://schemas.openxmlformats.org/officeDocument/2006/customXml" ds:itemID="{4BE2E6EB-E0B7-4EDB-A54E-584E1F115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208116-0a58-493b-81bd-652c7d92ec7a"/>
    <ds:schemaRef ds:uri="9e5e06de-2d16-48fa-89a9-92ab505bc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Control</vt:lpstr>
      <vt:lpstr>Disclaimer</vt:lpstr>
      <vt:lpstr>Glossary</vt:lpstr>
      <vt:lpstr>Total Market by Category Rev</vt:lpstr>
      <vt:lpstr>Total Market By Category Share</vt:lpstr>
      <vt:lpstr>General Display by Type</vt:lpstr>
      <vt:lpstr>Video</vt:lpstr>
      <vt:lpstr>Audio</vt:lpstr>
      <vt:lpstr>General Display by Buying Type</vt:lpstr>
      <vt:lpstr>Video by Device</vt:lpstr>
      <vt:lpstr>Ad Industry Share Display- GD</vt:lpstr>
      <vt:lpstr>GD by Industry</vt:lpstr>
      <vt:lpstr>Glossary!_Toc2806825</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 J Lee</dc:creator>
  <cp:keywords/>
  <dc:description/>
  <cp:lastModifiedBy>Tom Nunn (AU)</cp:lastModifiedBy>
  <cp:revision/>
  <dcterms:created xsi:type="dcterms:W3CDTF">2016-05-18T02:45:33Z</dcterms:created>
  <dcterms:modified xsi:type="dcterms:W3CDTF">2026-08-27T11:10:55Z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9b3b28-5ae5-401e-b514-a0a1a5d5a77d_Enabled">
    <vt:lpwstr>true</vt:lpwstr>
  </property>
  <property fmtid="{D5CDD505-2E9C-101B-9397-08002B2CF9AE}" pid="3" name="MSIP_Label_a79b3b28-5ae5-401e-b514-a0a1a5d5a77d_SetDate">
    <vt:lpwstr>2023-11-28T07:57:08Z</vt:lpwstr>
  </property>
  <property fmtid="{D5CDD505-2E9C-101B-9397-08002B2CF9AE}" pid="4" name="MSIP_Label_a79b3b28-5ae5-401e-b514-a0a1a5d5a77d_Method">
    <vt:lpwstr>Privileged</vt:lpwstr>
  </property>
  <property fmtid="{D5CDD505-2E9C-101B-9397-08002B2CF9AE}" pid="5" name="MSIP_Label_a79b3b28-5ae5-401e-b514-a0a1a5d5a77d_Name">
    <vt:lpwstr>Highly Confidential - Open Access</vt:lpwstr>
  </property>
  <property fmtid="{D5CDD505-2E9C-101B-9397-08002B2CF9AE}" pid="6" name="MSIP_Label_a79b3b28-5ae5-401e-b514-a0a1a5d5a77d_SiteId">
    <vt:lpwstr>513294a0-3e20-41b2-a970-6d30bf1546fa</vt:lpwstr>
  </property>
  <property fmtid="{D5CDD505-2E9C-101B-9397-08002B2CF9AE}" pid="7" name="MSIP_Label_a79b3b28-5ae5-401e-b514-a0a1a5d5a77d_ActionId">
    <vt:lpwstr>85398152-ff7d-492b-9653-063c76fe79c6</vt:lpwstr>
  </property>
  <property fmtid="{D5CDD505-2E9C-101B-9397-08002B2CF9AE}" pid="8" name="MSIP_Label_a79b3b28-5ae5-401e-b514-a0a1a5d5a77d_ContentBits">
    <vt:lpwstr>0</vt:lpwstr>
  </property>
  <property fmtid="{D5CDD505-2E9C-101B-9397-08002B2CF9AE}" pid="9" name="ContentTypeId">
    <vt:lpwstr>0x0101009376FD0A9751AC4A9ADACCE1E05C3BF2</vt:lpwstr>
  </property>
  <property fmtid="{D5CDD505-2E9C-101B-9397-08002B2CF9AE}" pid="10" name="_dlc_DocIdItemGuid">
    <vt:lpwstr>bd2cb0ac-9ab9-4488-ba46-d9fe89b1ca6f</vt:lpwstr>
  </property>
  <property fmtid="{D5CDD505-2E9C-101B-9397-08002B2CF9AE}" pid="11" name="MediaServiceImageTags">
    <vt:lpwstr/>
  </property>
</Properties>
</file>